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0785" yWindow="-15" windowWidth="10860" windowHeight="10170" tabRatio="795" activeTab="1"/>
  </bookViews>
  <sheets>
    <sheet name="Weekly National" sheetId="14" r:id="rId1"/>
    <sheet name="Report" sheetId="6" r:id="rId2"/>
    <sheet name="Unit Price" sheetId="12" r:id="rId3"/>
    <sheet name="National Index" sheetId="10" r:id="rId4"/>
    <sheet name="Changes" sheetId="13" r:id="rId5"/>
    <sheet name="Base prices" sheetId="7" r:id="rId6"/>
  </sheets>
  <definedNames>
    <definedName name="_xlnm.Print_Area" localSheetId="1">Report!$A$1:$I$36</definedName>
    <definedName name="_xlnm.Print_Titles" localSheetId="4">Changes!$14:$16</definedName>
  </definedNames>
  <calcPr calcId="125725"/>
</workbook>
</file>

<file path=xl/calcChain.xml><?xml version="1.0" encoding="utf-8"?>
<calcChain xmlns="http://schemas.openxmlformats.org/spreadsheetml/2006/main">
  <c r="C21" i="13"/>
  <c r="D36" i="14" l="1"/>
  <c r="E36"/>
  <c r="F36"/>
  <c r="G36"/>
  <c r="H36"/>
  <c r="I36"/>
  <c r="J36"/>
  <c r="K36"/>
  <c r="L36"/>
  <c r="C36"/>
  <c r="C37" s="1"/>
  <c r="C39" s="1"/>
  <c r="M37"/>
  <c r="Q23" i="13"/>
  <c r="P23"/>
  <c r="O23"/>
  <c r="N23"/>
  <c r="M23"/>
  <c r="L23"/>
  <c r="K23"/>
  <c r="J23"/>
  <c r="I23"/>
  <c r="H23"/>
  <c r="G23"/>
  <c r="F23"/>
  <c r="E23"/>
  <c r="D23"/>
  <c r="C23"/>
  <c r="F21" i="6"/>
  <c r="E21"/>
  <c r="E20"/>
  <c r="E19"/>
  <c r="E18"/>
  <c r="P32" i="14"/>
  <c r="P34" s="1"/>
  <c r="O32"/>
  <c r="O34" s="1"/>
  <c r="N32"/>
  <c r="N34" s="1"/>
  <c r="M32"/>
  <c r="M34" s="1"/>
  <c r="L32"/>
  <c r="L34" s="1"/>
  <c r="K32"/>
  <c r="K34" s="1"/>
  <c r="J32"/>
  <c r="J34" s="1"/>
  <c r="I32"/>
  <c r="I34" s="1"/>
  <c r="H32"/>
  <c r="H34" s="1"/>
  <c r="G32"/>
  <c r="G34" s="1"/>
  <c r="F32"/>
  <c r="F34" s="1"/>
  <c r="E32"/>
  <c r="E34" s="1"/>
  <c r="D32"/>
  <c r="D34" s="1"/>
  <c r="C32"/>
  <c r="Q31"/>
  <c r="P19" i="7"/>
  <c r="P21" s="1"/>
  <c r="O19"/>
  <c r="O21" s="1"/>
  <c r="N19"/>
  <c r="N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Q25" i="13"/>
  <c r="P25"/>
  <c r="O25"/>
  <c r="N25"/>
  <c r="M25"/>
  <c r="L25"/>
  <c r="K25"/>
  <c r="J25"/>
  <c r="I25"/>
  <c r="H25"/>
  <c r="G25"/>
  <c r="F25"/>
  <c r="E25"/>
  <c r="D25"/>
  <c r="C25"/>
  <c r="Q21"/>
  <c r="P21"/>
  <c r="O21"/>
  <c r="N21"/>
  <c r="M21"/>
  <c r="L21"/>
  <c r="K21"/>
  <c r="J21"/>
  <c r="I21"/>
  <c r="H21"/>
  <c r="G21"/>
  <c r="F21"/>
  <c r="E21"/>
  <c r="D21"/>
  <c r="Q19"/>
  <c r="P19"/>
  <c r="O19"/>
  <c r="N19"/>
  <c r="M19"/>
  <c r="L19"/>
  <c r="K19"/>
  <c r="J19"/>
  <c r="I19"/>
  <c r="H19"/>
  <c r="G19"/>
  <c r="F19"/>
  <c r="E19"/>
  <c r="D19"/>
  <c r="C19"/>
  <c r="F18" i="6"/>
  <c r="Q36" i="14" l="1"/>
  <c r="Q32"/>
  <c r="C34"/>
  <c r="Q34" s="1"/>
  <c r="F20" i="6"/>
  <c r="F19"/>
  <c r="P27" i="14"/>
  <c r="P29" s="1"/>
  <c r="O27"/>
  <c r="O29" s="1"/>
  <c r="N27"/>
  <c r="N29" s="1"/>
  <c r="M27"/>
  <c r="M29" s="1"/>
  <c r="L27"/>
  <c r="L29" s="1"/>
  <c r="K27"/>
  <c r="K29" s="1"/>
  <c r="J27"/>
  <c r="J29" s="1"/>
  <c r="I27"/>
  <c r="I29" s="1"/>
  <c r="H27"/>
  <c r="H29" s="1"/>
  <c r="G27"/>
  <c r="G29" s="1"/>
  <c r="F27"/>
  <c r="F29" s="1"/>
  <c r="E27"/>
  <c r="E29" s="1"/>
  <c r="D27"/>
  <c r="D29" s="1"/>
  <c r="C27"/>
  <c r="C29" s="1"/>
  <c r="Q26"/>
  <c r="P22"/>
  <c r="P24" s="1"/>
  <c r="O22"/>
  <c r="O24" s="1"/>
  <c r="N22"/>
  <c r="N24" s="1"/>
  <c r="M22"/>
  <c r="M24" s="1"/>
  <c r="L22"/>
  <c r="L24" s="1"/>
  <c r="K22"/>
  <c r="K24" s="1"/>
  <c r="J22"/>
  <c r="J24" s="1"/>
  <c r="I22"/>
  <c r="I24" s="1"/>
  <c r="H22"/>
  <c r="H24" s="1"/>
  <c r="G22"/>
  <c r="G24" s="1"/>
  <c r="F22"/>
  <c r="F24" s="1"/>
  <c r="E22"/>
  <c r="E24" s="1"/>
  <c r="D22"/>
  <c r="D24" s="1"/>
  <c r="C22"/>
  <c r="C24" s="1"/>
  <c r="Q21"/>
  <c r="P17"/>
  <c r="P19" s="1"/>
  <c r="O17"/>
  <c r="O19" s="1"/>
  <c r="N17"/>
  <c r="N19" s="1"/>
  <c r="M17"/>
  <c r="M19" s="1"/>
  <c r="L17"/>
  <c r="L19" s="1"/>
  <c r="K17"/>
  <c r="K19" s="1"/>
  <c r="J17"/>
  <c r="J19" s="1"/>
  <c r="I17"/>
  <c r="I19" s="1"/>
  <c r="H17"/>
  <c r="H19" s="1"/>
  <c r="G17"/>
  <c r="G19" s="1"/>
  <c r="F17"/>
  <c r="F19" s="1"/>
  <c r="E17"/>
  <c r="E19" s="1"/>
  <c r="D17"/>
  <c r="D19" s="1"/>
  <c r="C17"/>
  <c r="Q16"/>
  <c r="Q21" i="7" l="1"/>
  <c r="Q19"/>
  <c r="Q17" i="14"/>
  <c r="Q24"/>
  <c r="Q29"/>
  <c r="Q22"/>
  <c r="Q27"/>
  <c r="C19"/>
  <c r="Q19" s="1"/>
  <c r="P37" l="1"/>
  <c r="D37"/>
  <c r="F37" l="1"/>
  <c r="F39" s="1"/>
  <c r="G37"/>
  <c r="G39" s="1"/>
  <c r="H37"/>
  <c r="H39" s="1"/>
  <c r="I37"/>
  <c r="I39" s="1"/>
  <c r="J37"/>
  <c r="J39" s="1"/>
  <c r="K37"/>
  <c r="K39" s="1"/>
  <c r="L37"/>
  <c r="L39" s="1"/>
  <c r="P39"/>
  <c r="O37"/>
  <c r="O39" s="1"/>
  <c r="N37"/>
  <c r="N39" s="1"/>
  <c r="M39"/>
  <c r="E37"/>
  <c r="E39" s="1"/>
  <c r="Q37" l="1"/>
  <c r="D39"/>
  <c r="Q39" s="1"/>
</calcChain>
</file>

<file path=xl/sharedStrings.xml><?xml version="1.0" encoding="utf-8"?>
<sst xmlns="http://schemas.openxmlformats.org/spreadsheetml/2006/main" count="140" uniqueCount="46">
  <si>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</si>
  <si>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</si>
  <si>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</si>
  <si>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</si>
  <si>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</si>
  <si>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</si>
  <si>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</si>
  <si>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</si>
  <si>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</si>
  <si>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</si>
  <si>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</si>
  <si>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</si>
  <si>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</si>
  <si>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</si>
  <si>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</si>
  <si>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</si>
  <si>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</si>
  <si>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</si>
  <si>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</si>
  <si>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</si>
  <si>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</si>
  <si>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</si>
  <si>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</si>
  <si>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</si>
  <si>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</si>
  <si>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</si>
  <si>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</si>
  <si>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</si>
  <si>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</si>
  <si>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</si>
  <si>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</si>
  <si>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</si>
  <si>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</si>
  <si>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Average 2018</t>
  </si>
  <si>
    <t>21st-May</t>
  </si>
  <si>
    <t>28th-May</t>
  </si>
  <si>
    <t>4th-June</t>
  </si>
  <si>
    <t>11th-June</t>
  </si>
  <si>
    <t>Fatouch 2018- Weekly Average Prices &amp; Index</t>
  </si>
  <si>
    <t>National Weekly Average Price &amp; index of Fatouch 2018</t>
  </si>
  <si>
    <t>National Changes in Fatouch's Vegetables Ingredients (2018)</t>
  </si>
  <si>
    <t>National Base Average Prices &amp; Index of Fatouch 2018</t>
  </si>
  <si>
    <t>Weights (23Apr-16 May 2018 avg)</t>
  </si>
  <si>
    <t>23rd April - 16th May - 2018</t>
  </si>
  <si>
    <t>23rdApr - 16th May 2018</t>
  </si>
  <si>
    <t>(base: 23 April-16 May avg)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</si>
</sst>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30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5" fillId="0" borderId="0"/>
  </cellStyleXfs>
  <cellXfs count="1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3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6" fillId="0" borderId="0" xfId="0" applyFont="1"/>
    <xf numFmtId="0" fontId="17" fillId="0" borderId="0" xfId="0" applyFont="1"/>
    <xf numFmtId="0" fontId="0" fillId="0" borderId="17" xfId="0" applyBorder="1" applyAlignment="1"/>
    <xf numFmtId="0" fontId="9" fillId="0" borderId="0" xfId="0" applyFont="1"/>
    <xf numFmtId="0" fontId="3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8" fillId="0" borderId="0" xfId="0" applyFont="1" applyAlignment="1">
      <alignment horizontal="left" readingOrder="1"/>
    </xf>
    <xf numFmtId="0" fontId="19" fillId="0" borderId="0" xfId="0" applyFont="1" applyBorder="1"/>
    <xf numFmtId="164" fontId="0" fillId="0" borderId="12" xfId="0" applyNumberFormat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165" fontId="14" fillId="0" borderId="13" xfId="0" applyNumberFormat="1" applyFont="1" applyBorder="1" applyAlignment="1"/>
    <xf numFmtId="0" fontId="13" fillId="0" borderId="20" xfId="0" applyFont="1" applyBorder="1"/>
    <xf numFmtId="0" fontId="13" fillId="0" borderId="22" xfId="0" applyFont="1" applyBorder="1"/>
    <xf numFmtId="0" fontId="13" fillId="0" borderId="22" xfId="0" applyFont="1" applyBorder="1" applyAlignment="1">
      <alignment horizontal="center"/>
    </xf>
    <xf numFmtId="0" fontId="15" fillId="0" borderId="28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3" fontId="5" fillId="0" borderId="30" xfId="0" applyNumberFormat="1" applyFont="1" applyFill="1" applyBorder="1" applyAlignment="1">
      <alignment horizontal="center"/>
    </xf>
    <xf numFmtId="0" fontId="15" fillId="2" borderId="3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right"/>
    </xf>
    <xf numFmtId="0" fontId="3" fillId="0" borderId="31" xfId="0" applyFont="1" applyBorder="1" applyAlignment="1">
      <alignment horizontal="left"/>
    </xf>
    <xf numFmtId="166" fontId="6" fillId="0" borderId="12" xfId="0" applyNumberFormat="1" applyFont="1" applyFill="1" applyBorder="1" applyAlignment="1">
      <alignment horizontal="center"/>
    </xf>
    <xf numFmtId="0" fontId="15" fillId="3" borderId="33" xfId="0" applyFont="1" applyFill="1" applyBorder="1"/>
    <xf numFmtId="0" fontId="11" fillId="0" borderId="34" xfId="0" applyFont="1" applyFill="1" applyBorder="1" applyAlignment="1">
      <alignment horizontal="center"/>
    </xf>
    <xf numFmtId="4" fontId="3" fillId="0" borderId="34" xfId="0" applyNumberFormat="1" applyFont="1" applyBorder="1" applyAlignment="1">
      <alignment horizontal="center"/>
    </xf>
    <xf numFmtId="4" fontId="3" fillId="3" borderId="35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65" fontId="4" fillId="0" borderId="12" xfId="0" applyNumberFormat="1" applyFont="1" applyBorder="1"/>
    <xf numFmtId="10" fontId="4" fillId="0" borderId="13" xfId="0" applyNumberFormat="1" applyFont="1" applyBorder="1"/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2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64" fontId="24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/>
    <xf numFmtId="0" fontId="23" fillId="0" borderId="0" xfId="0" applyFont="1"/>
    <xf numFmtId="0" fontId="8" fillId="0" borderId="28" xfId="0" applyFont="1" applyBorder="1" applyAlignment="1">
      <alignment horizontal="left"/>
    </xf>
    <xf numFmtId="0" fontId="11" fillId="0" borderId="12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10" fontId="5" fillId="0" borderId="12" xfId="0" applyNumberFormat="1" applyFont="1" applyFill="1" applyBorder="1" applyAlignment="1">
      <alignment horizontal="center"/>
    </xf>
    <xf numFmtId="0" fontId="1" fillId="0" borderId="0" xfId="2"/>
    <xf numFmtId="167" fontId="2" fillId="0" borderId="21" xfId="0" applyNumberFormat="1" applyFont="1" applyBorder="1" applyAlignment="1">
      <alignment horizontal="right"/>
    </xf>
    <xf numFmtId="164" fontId="5" fillId="2" borderId="32" xfId="0" applyNumberFormat="1" applyFont="1" applyFill="1" applyBorder="1" applyAlignment="1">
      <alignment horizontal="center"/>
    </xf>
    <xf numFmtId="4" fontId="3" fillId="3" borderId="35" xfId="0" applyNumberFormat="1" applyFont="1" applyFill="1" applyBorder="1" applyAlignment="1">
      <alignment horizontal="center"/>
    </xf>
    <xf numFmtId="4" fontId="13" fillId="0" borderId="43" xfId="0" applyNumberFormat="1" applyFont="1" applyFill="1" applyBorder="1" applyAlignment="1">
      <alignment horizontal="right"/>
    </xf>
    <xf numFmtId="4" fontId="13" fillId="0" borderId="29" xfId="0" applyNumberFormat="1" applyFont="1" applyFill="1" applyBorder="1" applyAlignment="1">
      <alignment horizontal="right"/>
    </xf>
    <xf numFmtId="4" fontId="13" fillId="0" borderId="37" xfId="0" applyNumberFormat="1" applyFont="1" applyFill="1" applyBorder="1" applyAlignment="1">
      <alignment horizontal="right"/>
    </xf>
    <xf numFmtId="4" fontId="13" fillId="0" borderId="39" xfId="0" applyNumberFormat="1" applyFont="1" applyFill="1" applyBorder="1" applyAlignment="1">
      <alignment horizontal="right"/>
    </xf>
    <xf numFmtId="4" fontId="26" fillId="0" borderId="44" xfId="0" applyNumberFormat="1" applyFont="1" applyFill="1" applyBorder="1" applyAlignment="1">
      <alignment horizontal="right"/>
    </xf>
    <xf numFmtId="4" fontId="26" fillId="0" borderId="12" xfId="0" applyNumberFormat="1" applyFont="1" applyFill="1" applyBorder="1" applyAlignment="1">
      <alignment horizontal="right"/>
    </xf>
    <xf numFmtId="4" fontId="26" fillId="0" borderId="38" xfId="0" applyNumberFormat="1" applyFont="1" applyFill="1" applyBorder="1" applyAlignment="1">
      <alignment horizontal="right"/>
    </xf>
    <xf numFmtId="4" fontId="26" fillId="0" borderId="40" xfId="0" applyNumberFormat="1" applyFont="1" applyFill="1" applyBorder="1" applyAlignment="1">
      <alignment horizontal="right"/>
    </xf>
    <xf numFmtId="10" fontId="27" fillId="0" borderId="34" xfId="0" applyNumberFormat="1" applyFont="1" applyFill="1" applyBorder="1" applyAlignment="1">
      <alignment horizontal="right"/>
    </xf>
    <xf numFmtId="10" fontId="27" fillId="0" borderId="15" xfId="1" applyNumberFormat="1" applyFont="1" applyBorder="1" applyAlignment="1">
      <alignment horizontal="right"/>
    </xf>
    <xf numFmtId="0" fontId="22" fillId="0" borderId="41" xfId="0" applyFont="1" applyBorder="1" applyAlignment="1">
      <alignment horizontal="left"/>
    </xf>
    <xf numFmtId="0" fontId="22" fillId="0" borderId="42" xfId="0" applyFont="1" applyBorder="1" applyAlignment="1">
      <alignment horizontal="left"/>
    </xf>
    <xf numFmtId="0" fontId="28" fillId="0" borderId="4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6" fillId="0" borderId="0" xfId="1" applyNumberFormat="1" applyFont="1"/>
    <xf numFmtId="0" fontId="29" fillId="0" borderId="36" xfId="0" applyFont="1" applyBorder="1" applyAlignment="1">
      <alignment horizontal="left"/>
    </xf>
    <xf numFmtId="10" fontId="5" fillId="0" borderId="46" xfId="0" applyNumberFormat="1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3" fontId="11" fillId="0" borderId="48" xfId="0" applyNumberFormat="1" applyFont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3" fontId="5" fillId="0" borderId="49" xfId="0" applyNumberFormat="1" applyFont="1" applyFill="1" applyBorder="1" applyAlignment="1">
      <alignment horizontal="center"/>
    </xf>
    <xf numFmtId="0" fontId="3" fillId="0" borderId="50" xfId="0" applyFont="1" applyBorder="1" applyAlignment="1">
      <alignment horizontal="left"/>
    </xf>
    <xf numFmtId="10" fontId="5" fillId="0" borderId="51" xfId="0" applyNumberFormat="1" applyFont="1" applyFill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4" fontId="3" fillId="0" borderId="53" xfId="0" applyNumberFormat="1" applyFont="1" applyBorder="1" applyAlignment="1">
      <alignment horizontal="center"/>
    </xf>
    <xf numFmtId="164" fontId="5" fillId="2" borderId="51" xfId="0" applyNumberFormat="1" applyFont="1" applyFill="1" applyBorder="1" applyAlignment="1">
      <alignment horizontal="right"/>
    </xf>
    <xf numFmtId="4" fontId="3" fillId="3" borderId="54" xfId="0" applyNumberFormat="1" applyFont="1" applyFill="1" applyBorder="1"/>
    <xf numFmtId="10" fontId="27" fillId="0" borderId="55" xfId="0" applyNumberFormat="1" applyFont="1" applyFill="1" applyBorder="1" applyAlignment="1">
      <alignment horizontal="right"/>
    </xf>
    <xf numFmtId="4" fontId="13" fillId="0" borderId="56" xfId="0" applyNumberFormat="1" applyFont="1" applyFill="1" applyBorder="1" applyAlignment="1">
      <alignment horizontal="right"/>
    </xf>
    <xf numFmtId="4" fontId="26" fillId="0" borderId="21" xfId="0" applyNumberFormat="1" applyFont="1" applyFill="1" applyBorder="1" applyAlignment="1">
      <alignment horizontal="right"/>
    </xf>
    <xf numFmtId="10" fontId="27" fillId="0" borderId="57" xfId="0" applyNumberFormat="1" applyFont="1" applyFill="1" applyBorder="1" applyAlignment="1">
      <alignment horizontal="right"/>
    </xf>
    <xf numFmtId="0" fontId="8" fillId="2" borderId="31" xfId="0" applyFont="1" applyFill="1" applyBorder="1" applyAlignment="1">
      <alignment horizontal="left"/>
    </xf>
    <xf numFmtId="0" fontId="8" fillId="3" borderId="33" xfId="0" applyFont="1" applyFill="1" applyBorder="1"/>
    <xf numFmtId="165" fontId="2" fillId="0" borderId="12" xfId="0" applyNumberFormat="1" applyFont="1" applyBorder="1"/>
    <xf numFmtId="2" fontId="2" fillId="0" borderId="12" xfId="0" applyNumberFormat="1" applyFont="1" applyBorder="1"/>
    <xf numFmtId="167" fontId="2" fillId="4" borderId="22" xfId="0" applyNumberFormat="1" applyFont="1" applyFill="1" applyBorder="1"/>
    <xf numFmtId="164" fontId="2" fillId="4" borderId="12" xfId="0" applyNumberFormat="1" applyFont="1" applyFill="1" applyBorder="1" applyAlignment="1">
      <alignment horizontal="right"/>
    </xf>
    <xf numFmtId="2" fontId="2" fillId="4" borderId="12" xfId="0" applyNumberFormat="1" applyFont="1" applyFill="1" applyBorder="1" applyAlignment="1">
      <alignment horizontal="right"/>
    </xf>
    <xf numFmtId="167" fontId="2" fillId="0" borderId="21" xfId="0" applyNumberFormat="1" applyFont="1" applyBorder="1"/>
    <xf numFmtId="0" fontId="8" fillId="0" borderId="47" xfId="0" applyFont="1" applyBorder="1" applyAlignment="1">
      <alignment horizontal="left"/>
    </xf>
    <xf numFmtId="0" fontId="8" fillId="2" borderId="50" xfId="0" applyFont="1" applyFill="1" applyBorder="1" applyAlignment="1">
      <alignment horizontal="left"/>
    </xf>
    <xf numFmtId="0" fontId="11" fillId="0" borderId="46" xfId="0" applyFont="1" applyFill="1" applyBorder="1" applyAlignment="1">
      <alignment horizontal="center"/>
    </xf>
    <xf numFmtId="164" fontId="3" fillId="0" borderId="4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3" fillId="0" borderId="46" xfId="0" applyNumberFormat="1" applyFont="1" applyFill="1" applyBorder="1" applyAlignment="1">
      <alignment horizontal="center"/>
    </xf>
    <xf numFmtId="0" fontId="8" fillId="3" borderId="52" xfId="0" applyFont="1" applyFill="1" applyBorder="1"/>
    <xf numFmtId="0" fontId="27" fillId="0" borderId="59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10" fontId="27" fillId="0" borderId="23" xfId="0" applyNumberFormat="1" applyFont="1" applyFill="1" applyBorder="1" applyAlignment="1">
      <alignment horizontal="right"/>
    </xf>
    <xf numFmtId="10" fontId="27" fillId="0" borderId="61" xfId="0" applyNumberFormat="1" applyFont="1" applyFill="1" applyBorder="1" applyAlignment="1">
      <alignment horizontal="right"/>
    </xf>
    <xf numFmtId="10" fontId="27" fillId="0" borderId="58" xfId="0" applyNumberFormat="1" applyFont="1" applyFill="1" applyBorder="1" applyAlignment="1">
      <alignment horizontal="right"/>
    </xf>
    <xf numFmtId="10" fontId="27" fillId="0" borderId="62" xfId="1" applyNumberFormat="1" applyFont="1" applyBorder="1" applyAlignment="1">
      <alignment horizontal="right"/>
    </xf>
    <xf numFmtId="0" fontId="22" fillId="0" borderId="63" xfId="0" applyFont="1" applyBorder="1" applyAlignment="1">
      <alignment horizontal="left"/>
    </xf>
    <xf numFmtId="0" fontId="28" fillId="0" borderId="64" xfId="0" applyFont="1" applyBorder="1" applyAlignment="1">
      <alignment horizontal="center"/>
    </xf>
    <xf numFmtId="4" fontId="26" fillId="0" borderId="65" xfId="0" applyNumberFormat="1" applyFont="1" applyFill="1" applyBorder="1" applyAlignment="1">
      <alignment horizontal="right"/>
    </xf>
    <xf numFmtId="4" fontId="26" fillId="0" borderId="66" xfId="0" applyNumberFormat="1" applyFont="1" applyFill="1" applyBorder="1" applyAlignment="1">
      <alignment horizontal="right"/>
    </xf>
    <xf numFmtId="4" fontId="26" fillId="0" borderId="67" xfId="0" applyNumberFormat="1" applyFont="1" applyFill="1" applyBorder="1" applyAlignment="1">
      <alignment horizontal="right"/>
    </xf>
    <xf numFmtId="4" fontId="26" fillId="0" borderId="68" xfId="0" applyNumberFormat="1" applyFont="1" applyFill="1" applyBorder="1" applyAlignment="1">
      <alignment horizontal="right"/>
    </xf>
    <xf numFmtId="4" fontId="26" fillId="0" borderId="69" xfId="0" applyNumberFormat="1" applyFont="1" applyFill="1" applyBorder="1" applyAlignment="1">
      <alignment horizontal="right"/>
    </xf>
    <xf numFmtId="0" fontId="22" fillId="0" borderId="11" xfId="0" applyFont="1" applyBorder="1" applyAlignment="1">
      <alignment horizontal="left"/>
    </xf>
    <xf numFmtId="0" fontId="28" fillId="0" borderId="9" xfId="0" applyFont="1" applyBorder="1" applyAlignment="1">
      <alignment horizontal="center"/>
    </xf>
    <xf numFmtId="4" fontId="26" fillId="0" borderId="70" xfId="0" applyNumberFormat="1" applyFont="1" applyFill="1" applyBorder="1" applyAlignment="1">
      <alignment horizontal="right"/>
    </xf>
    <xf numFmtId="4" fontId="26" fillId="0" borderId="71" xfId="0" applyNumberFormat="1" applyFont="1" applyFill="1" applyBorder="1" applyAlignment="1">
      <alignment horizontal="right"/>
    </xf>
    <xf numFmtId="4" fontId="26" fillId="0" borderId="72" xfId="0" applyNumberFormat="1" applyFont="1" applyFill="1" applyBorder="1" applyAlignment="1">
      <alignment horizontal="right"/>
    </xf>
    <xf numFmtId="4" fontId="26" fillId="0" borderId="73" xfId="0" applyNumberFormat="1" applyFont="1" applyFill="1" applyBorder="1" applyAlignment="1">
      <alignment horizontal="right"/>
    </xf>
    <xf numFmtId="4" fontId="26" fillId="0" borderId="10" xfId="0" applyNumberFormat="1" applyFont="1" applyFill="1" applyBorder="1" applyAlignment="1">
      <alignment horizontal="right"/>
    </xf>
    <xf numFmtId="167" fontId="2" fillId="0" borderId="58" xfId="0" applyNumberFormat="1" applyFont="1" applyBorder="1"/>
    <xf numFmtId="165" fontId="2" fillId="0" borderId="23" xfId="0" applyNumberFormat="1" applyFont="1" applyBorder="1"/>
    <xf numFmtId="2" fontId="2" fillId="0" borderId="23" xfId="0" applyNumberFormat="1" applyFont="1" applyBorder="1"/>
    <xf numFmtId="10" fontId="4" fillId="0" borderId="23" xfId="0" applyNumberFormat="1" applyFont="1" applyBorder="1"/>
    <xf numFmtId="10" fontId="4" fillId="0" borderId="24" xfId="0" applyNumberFormat="1" applyFont="1" applyBorder="1"/>
    <xf numFmtId="2" fontId="20" fillId="3" borderId="18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top"/>
    </xf>
    <xf numFmtId="0" fontId="21" fillId="2" borderId="25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1" fillId="2" borderId="27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CCFFCC"/>
      <color rgb="FF66FFCC"/>
      <color rgb="FFFFFF99"/>
      <color rgb="FFFBFEC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- 2018  </a:t>
            </a:r>
          </a:p>
        </c:rich>
      </c:tx>
      <c:layout>
        <c:manualLayout>
          <c:xMode val="edge"/>
          <c:yMode val="edge"/>
          <c:x val="0.42059797667916132"/>
          <c:y val="0.1961483550874522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809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</c:dLbl>
            <c:dLbl>
              <c:idx val="1"/>
              <c:layout>
                <c:manualLayout>
                  <c:x val="4.883797358605212E-17"/>
                  <c:y val="4.0118167332319384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3.4387000570559892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</c:dLbl>
            <c:delete val="1"/>
          </c:dLbls>
          <c:cat>
            <c:strRef>
              <c:f>Report!$B$17:$B$21</c:f>
              <c:strCache>
                <c:ptCount val="5"/>
                <c:pt idx="0">
                  <c:v>23rd April - 16th May - 2018</c:v>
                </c:pt>
                <c:pt idx="1">
                  <c:v>21/05/2018</c:v>
                </c:pt>
                <c:pt idx="2">
                  <c:v>28/05/2018</c:v>
                </c:pt>
                <c:pt idx="3">
                  <c:v>04/06/2018</c:v>
                </c:pt>
                <c:pt idx="4">
                  <c:v>11/06/2018</c:v>
                </c:pt>
              </c:strCache>
            </c:strRef>
          </c:cat>
          <c:val>
            <c:numRef>
              <c:f>Report!$C$17:$C$21</c:f>
              <c:numCache>
                <c:formatCode>#,##0.0</c:formatCode>
                <c:ptCount val="5"/>
                <c:pt idx="0" formatCode="0.0">
                  <c:v>854.34999815476181</c:v>
                </c:pt>
                <c:pt idx="1">
                  <c:v>843.41918134920638</c:v>
                </c:pt>
                <c:pt idx="2" formatCode="0.0">
                  <c:v>833.6414313492063</c:v>
                </c:pt>
                <c:pt idx="3">
                  <c:v>849.74420634920625</c:v>
                </c:pt>
                <c:pt idx="4" formatCode="0.0">
                  <c:v>856.26776190476176</c:v>
                </c:pt>
              </c:numCache>
            </c:numRef>
          </c:val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Report!$B$17:$B$21</c:f>
              <c:strCache>
                <c:ptCount val="5"/>
                <c:pt idx="0">
                  <c:v>23rd April - 16th May - 2018</c:v>
                </c:pt>
                <c:pt idx="1">
                  <c:v>21/05/2018</c:v>
                </c:pt>
                <c:pt idx="2">
                  <c:v>28/05/2018</c:v>
                </c:pt>
                <c:pt idx="3">
                  <c:v>04/06/2018</c:v>
                </c:pt>
                <c:pt idx="4">
                  <c:v>11/06/2018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5443584"/>
        <c:axId val="95461760"/>
      </c:barChart>
      <c:catAx>
        <c:axId val="954435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61760"/>
        <c:crosses val="autoZero"/>
        <c:auto val="1"/>
        <c:lblAlgn val="ctr"/>
        <c:lblOffset val="100"/>
        <c:tickLblSkip val="1"/>
        <c:tickMarkSkip val="1"/>
      </c:catAx>
      <c:valAx>
        <c:axId val="95461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6978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43584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2696107530086016"/>
          <c:y val="0.94687615746707565"/>
          <c:w val="0.39021954423529231"/>
          <c:h val="4.46927374301692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National fatouch Index</a:t>
            </a:r>
            <a:r>
              <a:rPr lang="en-US" sz="1200" baseline="0"/>
              <a:t> - 2018</a:t>
            </a:r>
            <a:r>
              <a:rPr lang="en-US" sz="1200"/>
              <a:t>    </a:t>
            </a:r>
          </a:p>
        </c:rich>
      </c:tx>
      <c:layout>
        <c:manualLayout>
          <c:xMode val="edge"/>
          <c:yMode val="edge"/>
          <c:x val="0.39421481405733388"/>
          <c:y val="0.2083109165625414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559655567529582E-2"/>
          <c:y val="0.28949226504484543"/>
          <c:w val="0.88033141066949216"/>
          <c:h val="0.63415754632237764"/>
        </c:manualLayout>
      </c:layout>
      <c:lineChart>
        <c:grouping val="standard"/>
        <c:ser>
          <c:idx val="2"/>
          <c:order val="0"/>
          <c:tx>
            <c:v>Fluctuation vs base period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Report!$B$18:$B$21</c:f>
              <c:numCache>
                <c:formatCode>dd/mm/yyyy;@</c:formatCode>
                <c:ptCount val="4"/>
                <c:pt idx="0">
                  <c:v>43241</c:v>
                </c:pt>
                <c:pt idx="1">
                  <c:v>43248</c:v>
                </c:pt>
                <c:pt idx="2">
                  <c:v>43255</c:v>
                </c:pt>
                <c:pt idx="3">
                  <c:v>43262</c:v>
                </c:pt>
              </c:numCache>
            </c:numRef>
          </c:cat>
          <c:val>
            <c:numRef>
              <c:f>Report!$E$18:$E$21</c:f>
              <c:numCache>
                <c:formatCode>0.00%</c:formatCode>
                <c:ptCount val="4"/>
                <c:pt idx="0">
                  <c:v>-9.2084246219049249E-3</c:v>
                </c:pt>
                <c:pt idx="1">
                  <c:v>-2.0749734459626124E-2</c:v>
                </c:pt>
                <c:pt idx="2">
                  <c:v>-5.7767238228541374E-3</c:v>
                </c:pt>
                <c:pt idx="3">
                  <c:v>1.7987065568333095E-3</c:v>
                </c:pt>
              </c:numCache>
            </c:numRef>
          </c:val>
        </c:ser>
        <c:ser>
          <c:idx val="3"/>
          <c:order val="1"/>
          <c:tx>
            <c:v>Weekly fluctuations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Report!$B$18:$B$21</c:f>
              <c:numCache>
                <c:formatCode>dd/mm/yyyy;@</c:formatCode>
                <c:ptCount val="4"/>
                <c:pt idx="0">
                  <c:v>43241</c:v>
                </c:pt>
                <c:pt idx="1">
                  <c:v>43248</c:v>
                </c:pt>
                <c:pt idx="2">
                  <c:v>43255</c:v>
                </c:pt>
                <c:pt idx="3">
                  <c:v>43262</c:v>
                </c:pt>
              </c:numCache>
            </c:numRef>
          </c:cat>
          <c:val>
            <c:numRef>
              <c:f>Report!$F$18:$F$21</c:f>
              <c:numCache>
                <c:formatCode>0.00%</c:formatCode>
                <c:ptCount val="4"/>
                <c:pt idx="0">
                  <c:v>-9.2084246219049249E-3</c:v>
                </c:pt>
                <c:pt idx="1">
                  <c:v>-1.1648574861283834E-2</c:v>
                </c:pt>
                <c:pt idx="2">
                  <c:v>1.5290279884182212E-2</c:v>
                </c:pt>
                <c:pt idx="3">
                  <c:v>7.6194458138371599E-3</c:v>
                </c:pt>
              </c:numCache>
            </c:numRef>
          </c:val>
        </c:ser>
        <c:marker val="1"/>
        <c:axId val="95668096"/>
        <c:axId val="95682560"/>
      </c:lineChart>
      <c:dateAx>
        <c:axId val="95668096"/>
        <c:scaling>
          <c:orientation val="minMax"/>
          <c:max val="43262"/>
          <c:min val="43241"/>
        </c:scaling>
        <c:axPos val="b"/>
        <c:minorGridlines/>
        <c:numFmt formatCode="dd/mm/yyyy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82560"/>
        <c:crosses val="autoZero"/>
        <c:auto val="1"/>
        <c:lblOffset val="100"/>
        <c:baseTimeUnit val="days"/>
        <c:majorUnit val="1"/>
        <c:majorTimeUnit val="days"/>
      </c:dateAx>
      <c:valAx>
        <c:axId val="95682560"/>
        <c:scaling>
          <c:orientation val="minMax"/>
          <c:max val="4.0000000000000015E-2"/>
          <c:min val="-4.0000000000000015E-2"/>
        </c:scaling>
        <c:axPos val="l"/>
        <c:majorGridlines/>
        <c:numFmt formatCode="0.00%" sourceLinked="1"/>
        <c:tickLblPos val="nextTo"/>
        <c:spPr>
          <a:ln w="3175">
            <a:solidFill>
              <a:schemeClr val="bg2">
                <a:lumMod val="9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68096"/>
        <c:crossesAt val="43241"/>
        <c:crossBetween val="midCat"/>
        <c:majorUnit val="1.0000000000000005E-2"/>
      </c:valAx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738521321198947"/>
          <c:y val="0.93848629822038288"/>
          <c:w val="0.39340659340659695"/>
          <c:h val="5.58659622444752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4294967295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6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76201</xdr:rowOff>
    </xdr:from>
    <xdr:to>
      <xdr:col>0</xdr:col>
      <xdr:colOff>1352550</xdr:colOff>
      <xdr:row>5</xdr:row>
      <xdr:rowOff>34469</xdr:rowOff>
    </xdr:to>
    <xdr:pic>
      <xdr:nvPicPr>
        <xdr:cNvPr id="3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76201"/>
          <a:ext cx="1352548" cy="1053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619126</xdr:colOff>
      <xdr:row>6</xdr:row>
      <xdr:rowOff>142875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504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9278" y="108015"/>
    <xdr:ext cx="9534820" cy="66478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9526" y="-19640"/>
    <xdr:ext cx="9534525" cy="67460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</cdr:x>
      <cdr:y>0.15882</cdr:y>
    </cdr:from>
    <cdr:to>
      <cdr:x>0.24521</cdr:x>
      <cdr:y>0.29576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3546" y="10605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0.0103</cdr:x>
      <cdr:y>0</cdr:y>
    </cdr:from>
    <cdr:to>
      <cdr:x>0.1681</cdr:x>
      <cdr:y>0.17553</cdr:y>
    </cdr:to>
    <cdr:pic>
      <cdr:nvPicPr>
        <cdr:cNvPr id="3" name="Picture 2" descr="Moet Logo_En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8196" y="0"/>
          <a:ext cx="1504604" cy="1163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0.08339</cdr:x>
      <cdr:y>0.2</cdr:y>
    </cdr:from>
    <cdr:to>
      <cdr:x>0.17929</cdr:x>
      <cdr:y>0.33694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5092" y="13354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0.17481</cdr:y>
    </cdr:from>
    <cdr:to>
      <cdr:x>0.2513</cdr:x>
      <cdr:y>0.23887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158712"/>
          <a:ext cx="2395980" cy="42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</a:t>
          </a:r>
          <a:r>
            <a:rPr lang="en-US" sz="1100" b="1" i="1">
              <a:latin typeface="+mn-lt"/>
              <a:ea typeface="+mn-ea"/>
              <a:cs typeface="+mn-cs"/>
            </a:rPr>
            <a:t> </a:t>
          </a: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General of Economy and Trade Technical Center for Pricing Policies 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1504604</xdr:colOff>
      <xdr:row>7</xdr:row>
      <xdr:rowOff>38620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40"/>
  <sheetViews>
    <sheetView topLeftCell="A12" zoomScaleNormal="100" workbookViewId="0">
      <selection activeCell="C43" sqref="C43"/>
    </sheetView>
  </sheetViews>
  <sheetFormatPr defaultRowHeight="12.75"/>
  <cols>
    <col min="1" max="1" width="23.7109375" customWidth="1"/>
    <col min="2" max="2" width="10.85546875" bestFit="1" customWidth="1"/>
    <col min="3" max="3" width="6.85546875" customWidth="1"/>
    <col min="4" max="5" width="6.5703125" customWidth="1"/>
    <col min="6" max="6" width="7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5" width="6.7109375" customWidth="1"/>
    <col min="16" max="16" width="9.42578125" bestFit="1" customWidth="1"/>
    <col min="17" max="17" width="7" bestFit="1" customWidth="1"/>
  </cols>
  <sheetData>
    <row r="2" spans="1:17" ht="21.75" customHeight="1"/>
    <row r="4" spans="1:17" ht="26.25" customHeight="1"/>
    <row r="7" spans="1:17">
      <c r="A7" s="40" t="s">
        <v>31</v>
      </c>
    </row>
    <row r="8" spans="1:17">
      <c r="A8" s="40" t="s">
        <v>30</v>
      </c>
    </row>
    <row r="9" spans="1:17">
      <c r="A9" s="37"/>
      <c r="B9" s="38"/>
      <c r="C9" s="39"/>
      <c r="D9" s="39"/>
      <c r="E9" s="162" t="s">
        <v>39</v>
      </c>
      <c r="F9" s="162"/>
      <c r="G9" s="162"/>
      <c r="H9" s="162"/>
      <c r="I9" s="162"/>
      <c r="J9" s="162"/>
      <c r="K9" s="162"/>
      <c r="L9" s="162"/>
      <c r="M9" s="162"/>
      <c r="N9" s="162"/>
      <c r="O9" s="39"/>
      <c r="P9" s="39"/>
      <c r="Q9" s="38"/>
    </row>
    <row r="10" spans="1:17">
      <c r="A10" s="41">
        <v>1000</v>
      </c>
      <c r="B10" s="6"/>
      <c r="C10" s="16"/>
      <c r="D10" s="16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"/>
      <c r="P10" s="16"/>
      <c r="Q10" s="6"/>
    </row>
    <row r="11" spans="1:17" ht="13.5" thickBot="1">
      <c r="A11" s="1"/>
      <c r="B11" s="6"/>
      <c r="C11" s="15" t="s">
        <v>14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7" t="s">
        <v>16</v>
      </c>
    </row>
    <row r="12" spans="1:17">
      <c r="A12" s="2"/>
      <c r="B12" s="63" t="s">
        <v>19</v>
      </c>
      <c r="C12" s="64">
        <v>50</v>
      </c>
      <c r="D12" s="64">
        <v>50</v>
      </c>
      <c r="E12" s="64">
        <v>15</v>
      </c>
      <c r="F12" s="64">
        <v>10</v>
      </c>
      <c r="G12" s="64">
        <v>50</v>
      </c>
      <c r="H12" s="64">
        <v>50</v>
      </c>
      <c r="I12" s="64">
        <v>30</v>
      </c>
      <c r="J12" s="64">
        <v>10</v>
      </c>
      <c r="K12" s="64">
        <v>20</v>
      </c>
      <c r="L12" s="64">
        <v>20</v>
      </c>
      <c r="M12" s="64">
        <v>15</v>
      </c>
      <c r="N12" s="64">
        <v>5</v>
      </c>
      <c r="O12" s="64">
        <v>5</v>
      </c>
      <c r="P12" s="65">
        <v>30</v>
      </c>
      <c r="Q12" s="67">
        <v>360</v>
      </c>
    </row>
    <row r="13" spans="1:17" ht="16.5" thickBot="1">
      <c r="A13" s="2"/>
      <c r="B13" s="11" t="s">
        <v>20</v>
      </c>
      <c r="C13" s="5" t="s">
        <v>0</v>
      </c>
      <c r="D13" s="5" t="s">
        <v>3</v>
      </c>
      <c r="E13" s="5" t="s">
        <v>2</v>
      </c>
      <c r="F13" s="5" t="s">
        <v>1</v>
      </c>
      <c r="G13" s="5" t="s">
        <v>10</v>
      </c>
      <c r="H13" s="5" t="s">
        <v>4</v>
      </c>
      <c r="I13" s="5" t="s">
        <v>7</v>
      </c>
      <c r="J13" s="5" t="s">
        <v>8</v>
      </c>
      <c r="K13" s="5" t="s">
        <v>6</v>
      </c>
      <c r="L13" s="5" t="s">
        <v>5</v>
      </c>
      <c r="M13" s="5" t="s">
        <v>9</v>
      </c>
      <c r="N13" s="5" t="s">
        <v>11</v>
      </c>
      <c r="O13" s="5" t="s">
        <v>12</v>
      </c>
      <c r="P13" s="12" t="s">
        <v>13</v>
      </c>
      <c r="Q13" s="16"/>
    </row>
    <row r="14" spans="1:17" ht="15.75">
      <c r="A14" s="2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16"/>
    </row>
    <row r="15" spans="1:17" ht="9.75" customHeight="1" thickBot="1">
      <c r="A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s="79" t="s">
        <v>21</v>
      </c>
      <c r="B16" s="49" t="s">
        <v>17</v>
      </c>
      <c r="C16" s="50">
        <v>1311.4</v>
      </c>
      <c r="D16" s="50">
        <v>1417.6999999999998</v>
      </c>
      <c r="E16" s="50">
        <v>1054.9000000000001</v>
      </c>
      <c r="F16" s="50">
        <v>1401.4583333333335</v>
      </c>
      <c r="G16" s="50">
        <v>1523.5</v>
      </c>
      <c r="H16" s="50">
        <v>1523.2</v>
      </c>
      <c r="I16" s="50">
        <v>1650.3325</v>
      </c>
      <c r="J16" s="50">
        <v>1882.1</v>
      </c>
      <c r="K16" s="50">
        <v>1447.1999999999998</v>
      </c>
      <c r="L16" s="50">
        <v>1342.1999999999998</v>
      </c>
      <c r="M16" s="51">
        <v>200000</v>
      </c>
      <c r="N16" s="51">
        <v>25000</v>
      </c>
      <c r="O16" s="51">
        <v>1466</v>
      </c>
      <c r="P16" s="51">
        <v>1500</v>
      </c>
      <c r="Q16" s="52">
        <f>SUM(C16:P16)</f>
        <v>242519.99083333334</v>
      </c>
    </row>
    <row r="17" spans="1:17">
      <c r="A17" s="122" t="s">
        <v>22</v>
      </c>
      <c r="B17" s="80" t="s">
        <v>14</v>
      </c>
      <c r="C17" s="81">
        <f>C16*$C$12/$A$10</f>
        <v>65.569999999999993</v>
      </c>
      <c r="D17" s="81">
        <f>D16*$D$12/$A$10</f>
        <v>70.884999999999991</v>
      </c>
      <c r="E17" s="81">
        <f>E16*$E$12/$A$10</f>
        <v>15.823500000000001</v>
      </c>
      <c r="F17" s="81">
        <f>F16*$F$12/300</f>
        <v>46.715277777777786</v>
      </c>
      <c r="G17" s="81">
        <f>G16*$G$12/$A$10</f>
        <v>76.174999999999997</v>
      </c>
      <c r="H17" s="81">
        <f>H16*$H$12/$A$10</f>
        <v>76.16</v>
      </c>
      <c r="I17" s="81">
        <f>I16*$I$12/$A$10</f>
        <v>49.509974999999997</v>
      </c>
      <c r="J17" s="81">
        <f>J16*$J$12/$A$10</f>
        <v>18.821000000000002</v>
      </c>
      <c r="K17" s="81">
        <f>K16*$K$12/$A$10</f>
        <v>28.943999999999996</v>
      </c>
      <c r="L17" s="81">
        <f>L16*$L$12/$A$10</f>
        <v>26.843999999999998</v>
      </c>
      <c r="M17" s="81">
        <f>M16*$M$12/16000</f>
        <v>187.5</v>
      </c>
      <c r="N17" s="81">
        <f>N16*$N$12/$A$10</f>
        <v>125</v>
      </c>
      <c r="O17" s="81">
        <f>O16*$O$12/700</f>
        <v>10.471428571428572</v>
      </c>
      <c r="P17" s="81">
        <f>P16*$P$12/1000</f>
        <v>45</v>
      </c>
      <c r="Q17" s="86">
        <f>SUM(C17:P17)</f>
        <v>843.41918134920638</v>
      </c>
    </row>
    <row r="18" spans="1:17">
      <c r="A18" s="57" t="s">
        <v>42</v>
      </c>
      <c r="B18" s="82" t="s">
        <v>14</v>
      </c>
      <c r="C18" s="13">
        <v>8.0794434539808016E-2</v>
      </c>
      <c r="D18" s="13">
        <v>8.2183765613213111E-2</v>
      </c>
      <c r="E18" s="13">
        <v>1.8080521780725545E-2</v>
      </c>
      <c r="F18" s="13">
        <v>5.6549813820660398E-2</v>
      </c>
      <c r="G18" s="13">
        <v>8.4417773928449583E-2</v>
      </c>
      <c r="H18" s="13">
        <v>9.5742845644839175E-2</v>
      </c>
      <c r="I18" s="13">
        <v>6.4975405419201854E-2</v>
      </c>
      <c r="J18" s="13">
        <v>2.1093228815967733E-2</v>
      </c>
      <c r="K18" s="13">
        <v>3.2249657704112249E-2</v>
      </c>
      <c r="L18" s="13">
        <v>3.3209176638706428E-2</v>
      </c>
      <c r="M18" s="13">
        <v>0.21946509089362132</v>
      </c>
      <c r="N18" s="13">
        <v>0.14631006059574755</v>
      </c>
      <c r="O18" s="13">
        <v>1.2256602790478051E-2</v>
      </c>
      <c r="P18" s="13">
        <v>5.2671621814469112E-2</v>
      </c>
      <c r="Q18" s="24">
        <v>1</v>
      </c>
    </row>
    <row r="19" spans="1:17" ht="13.5" thickBot="1">
      <c r="A19" s="123" t="s">
        <v>15</v>
      </c>
      <c r="B19" s="60" t="s">
        <v>34</v>
      </c>
      <c r="C19" s="61">
        <f>C17*C18</f>
        <v>5.2976910727752111</v>
      </c>
      <c r="D19" s="61">
        <f t="shared" ref="D19:L19" si="0">D17*D18</f>
        <v>5.8255962254926104</v>
      </c>
      <c r="E19" s="61">
        <f t="shared" si="0"/>
        <v>0.28609713639731066</v>
      </c>
      <c r="F19" s="61">
        <f t="shared" si="0"/>
        <v>2.6417402609137679</v>
      </c>
      <c r="G19" s="61">
        <f t="shared" si="0"/>
        <v>6.430523928999647</v>
      </c>
      <c r="H19" s="61">
        <f t="shared" si="0"/>
        <v>7.2917751243109512</v>
      </c>
      <c r="I19" s="61">
        <f t="shared" si="0"/>
        <v>3.216930697919548</v>
      </c>
      <c r="J19" s="61">
        <f t="shared" si="0"/>
        <v>0.39699565954532873</v>
      </c>
      <c r="K19" s="61">
        <f>K17*K18</f>
        <v>0.93343409258782473</v>
      </c>
      <c r="L19" s="61">
        <f t="shared" si="0"/>
        <v>0.89146713768943531</v>
      </c>
      <c r="M19" s="61">
        <f>M17*M18</f>
        <v>41.149704542553998</v>
      </c>
      <c r="N19" s="61">
        <f t="shared" ref="N19:O19" si="1">N17*N18</f>
        <v>18.288757574468445</v>
      </c>
      <c r="O19" s="61">
        <f t="shared" si="1"/>
        <v>0.12834414064886301</v>
      </c>
      <c r="P19" s="61">
        <f>P17*P18</f>
        <v>2.3702229816511102</v>
      </c>
      <c r="Q19" s="87">
        <f>SUM(C19:P19)</f>
        <v>95.149280575954052</v>
      </c>
    </row>
    <row r="20" spans="1:17" ht="10.5" customHeight="1" thickBot="1">
      <c r="A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7">
      <c r="A21" s="79" t="s">
        <v>21</v>
      </c>
      <c r="B21" s="49" t="s">
        <v>17</v>
      </c>
      <c r="C21" s="50">
        <v>1234.8330000000001</v>
      </c>
      <c r="D21" s="50">
        <v>1317.35</v>
      </c>
      <c r="E21" s="50">
        <v>1054.4000000000001</v>
      </c>
      <c r="F21" s="50">
        <v>1384.8333333333335</v>
      </c>
      <c r="G21" s="50">
        <v>1387.6669999999999</v>
      </c>
      <c r="H21" s="50">
        <v>1490.9773333333333</v>
      </c>
      <c r="I21" s="50">
        <v>1778.9175</v>
      </c>
      <c r="J21" s="50">
        <v>2014.6</v>
      </c>
      <c r="K21" s="50">
        <v>1492.1999999999998</v>
      </c>
      <c r="L21" s="50">
        <v>1439.6999999999998</v>
      </c>
      <c r="M21" s="51">
        <v>200000</v>
      </c>
      <c r="N21" s="51">
        <v>25000</v>
      </c>
      <c r="O21" s="51">
        <v>1466</v>
      </c>
      <c r="P21" s="51">
        <v>1500</v>
      </c>
      <c r="Q21" s="52">
        <f>SUM(C21:P21)</f>
        <v>242561.47816666667</v>
      </c>
    </row>
    <row r="22" spans="1:17">
      <c r="A22" s="122" t="s">
        <v>22</v>
      </c>
      <c r="B22" s="80" t="s">
        <v>14</v>
      </c>
      <c r="C22" s="81">
        <f>C21*$C$12/$A$10</f>
        <v>61.74165</v>
      </c>
      <c r="D22" s="81">
        <f>D21*$D$12/$A$10</f>
        <v>65.867500000000007</v>
      </c>
      <c r="E22" s="81">
        <f>E21*$E$12/$A$10</f>
        <v>15.816000000000003</v>
      </c>
      <c r="F22" s="81">
        <f>F21*$F$12/300</f>
        <v>46.161111111111119</v>
      </c>
      <c r="G22" s="81">
        <f>G21*$G$12/$A$10</f>
        <v>69.383349999999993</v>
      </c>
      <c r="H22" s="81">
        <f>H21*$H$12/$A$10</f>
        <v>74.548866666666669</v>
      </c>
      <c r="I22" s="81">
        <f>I21*$I$12/$A$10</f>
        <v>53.367525000000001</v>
      </c>
      <c r="J22" s="81">
        <f>J21*$J$12/$A$10</f>
        <v>20.146000000000001</v>
      </c>
      <c r="K22" s="81">
        <f>K21*$K$12/$A$10</f>
        <v>29.843999999999998</v>
      </c>
      <c r="L22" s="81">
        <f>L21*$L$12/$A$10</f>
        <v>28.793999999999997</v>
      </c>
      <c r="M22" s="81">
        <f>M21*$M$12/16000</f>
        <v>187.5</v>
      </c>
      <c r="N22" s="81">
        <f>N21*$N$12/$A$10</f>
        <v>125</v>
      </c>
      <c r="O22" s="81">
        <f>O21*$O$12/700</f>
        <v>10.471428571428572</v>
      </c>
      <c r="P22" s="81">
        <f>P21*$P$12/1000</f>
        <v>45</v>
      </c>
      <c r="Q22" s="56">
        <f>SUM(C22:P22)</f>
        <v>833.6414313492063</v>
      </c>
    </row>
    <row r="23" spans="1:17">
      <c r="A23" s="57" t="s">
        <v>42</v>
      </c>
      <c r="B23" s="82" t="s">
        <v>14</v>
      </c>
      <c r="C23" s="13">
        <v>8.0794434539808016E-2</v>
      </c>
      <c r="D23" s="13">
        <v>8.2183765613213111E-2</v>
      </c>
      <c r="E23" s="13">
        <v>1.8080521780725545E-2</v>
      </c>
      <c r="F23" s="13">
        <v>5.6549813820660398E-2</v>
      </c>
      <c r="G23" s="13">
        <v>8.4417773928449583E-2</v>
      </c>
      <c r="H23" s="13">
        <v>9.5742845644839175E-2</v>
      </c>
      <c r="I23" s="13">
        <v>6.4975405419201854E-2</v>
      </c>
      <c r="J23" s="13">
        <v>2.1093228815967733E-2</v>
      </c>
      <c r="K23" s="13">
        <v>3.2249657704112249E-2</v>
      </c>
      <c r="L23" s="13">
        <v>3.3209176638706428E-2</v>
      </c>
      <c r="M23" s="13">
        <v>0.21946509089362132</v>
      </c>
      <c r="N23" s="13">
        <v>0.14631006059574755</v>
      </c>
      <c r="O23" s="13">
        <v>1.2256602790478051E-2</v>
      </c>
      <c r="P23" s="13">
        <v>5.2671621814469112E-2</v>
      </c>
      <c r="Q23" s="24">
        <v>1</v>
      </c>
    </row>
    <row r="24" spans="1:17" ht="13.5" thickBot="1">
      <c r="A24" s="123" t="s">
        <v>15</v>
      </c>
      <c r="B24" s="60" t="s">
        <v>35</v>
      </c>
      <c r="C24" s="61">
        <f>C22*C23</f>
        <v>4.9883816993047372</v>
      </c>
      <c r="D24" s="61">
        <f t="shared" ref="D24:L24" si="2">D22*D23</f>
        <v>5.413239181528315</v>
      </c>
      <c r="E24" s="61">
        <f t="shared" si="2"/>
        <v>0.28596153248395528</v>
      </c>
      <c r="F24" s="61">
        <f t="shared" si="2"/>
        <v>2.6104022390881516</v>
      </c>
      <c r="G24" s="61">
        <f t="shared" si="2"/>
        <v>5.8571879546984915</v>
      </c>
      <c r="H24" s="61">
        <f t="shared" si="2"/>
        <v>7.1375206342643631</v>
      </c>
      <c r="I24" s="61">
        <f t="shared" si="2"/>
        <v>3.4675765730943904</v>
      </c>
      <c r="J24" s="61">
        <f t="shared" si="2"/>
        <v>0.42494418772648596</v>
      </c>
      <c r="K24" s="61">
        <f t="shared" si="2"/>
        <v>0.96245878452152589</v>
      </c>
      <c r="L24" s="61">
        <f t="shared" si="2"/>
        <v>0.95622503213491283</v>
      </c>
      <c r="M24" s="61">
        <f>M22*M23</f>
        <v>41.149704542553998</v>
      </c>
      <c r="N24" s="61">
        <f t="shared" ref="N24:O24" si="3">N22*N23</f>
        <v>18.288757574468445</v>
      </c>
      <c r="O24" s="61">
        <f t="shared" si="3"/>
        <v>0.12834414064886301</v>
      </c>
      <c r="P24" s="61">
        <f>P22*P23</f>
        <v>2.3702229816511102</v>
      </c>
      <c r="Q24" s="62">
        <f>SUM(C24:P24)</f>
        <v>94.040927058167739</v>
      </c>
    </row>
    <row r="25" spans="1:17" ht="12" customHeight="1" thickBot="1"/>
    <row r="26" spans="1:17">
      <c r="A26" s="79" t="s">
        <v>21</v>
      </c>
      <c r="B26" s="49" t="s">
        <v>17</v>
      </c>
      <c r="C26" s="50">
        <v>1207.4000000000001</v>
      </c>
      <c r="D26" s="50">
        <v>1238.1500000000001</v>
      </c>
      <c r="E26" s="50">
        <v>1017.4</v>
      </c>
      <c r="F26" s="50">
        <v>1468.1333333333332</v>
      </c>
      <c r="G26" s="50">
        <v>1352.25</v>
      </c>
      <c r="H26" s="50">
        <v>1837</v>
      </c>
      <c r="I26" s="50">
        <v>1870</v>
      </c>
      <c r="J26" s="50">
        <v>1922.1</v>
      </c>
      <c r="K26" s="50">
        <v>1495.9499999999998</v>
      </c>
      <c r="L26" s="50">
        <v>1529.6999999999998</v>
      </c>
      <c r="M26" s="51">
        <v>200000</v>
      </c>
      <c r="N26" s="51">
        <v>25000</v>
      </c>
      <c r="O26" s="51">
        <v>1466</v>
      </c>
      <c r="P26" s="51">
        <v>1500</v>
      </c>
      <c r="Q26" s="52">
        <f>SUM(C26:P26)</f>
        <v>242904.08333333334</v>
      </c>
    </row>
    <row r="27" spans="1:17">
      <c r="A27" s="122" t="s">
        <v>22</v>
      </c>
      <c r="B27" s="80" t="s">
        <v>14</v>
      </c>
      <c r="C27" s="81">
        <f>C26*$C$12/$A$10</f>
        <v>60.370000000000005</v>
      </c>
      <c r="D27" s="81">
        <f>D26*$D$12/$A$10</f>
        <v>61.907500000000006</v>
      </c>
      <c r="E27" s="81">
        <f>E26*$E$12/$A$10</f>
        <v>15.260999999999999</v>
      </c>
      <c r="F27" s="81">
        <f>F26*$F$12/300</f>
        <v>48.937777777777775</v>
      </c>
      <c r="G27" s="81">
        <f>G26*$G$12/$A$10</f>
        <v>67.612499999999997</v>
      </c>
      <c r="H27" s="81">
        <f>H26*$H$12/$A$10</f>
        <v>91.85</v>
      </c>
      <c r="I27" s="81">
        <f>I26*$I$12/$A$10</f>
        <v>56.1</v>
      </c>
      <c r="J27" s="81">
        <f>J26*$J$12/$A$10</f>
        <v>19.221</v>
      </c>
      <c r="K27" s="81">
        <f>K26*$K$12/$A$10</f>
        <v>29.918999999999997</v>
      </c>
      <c r="L27" s="81">
        <f>L26*$L$12/$A$10</f>
        <v>30.593999999999998</v>
      </c>
      <c r="M27" s="81">
        <f>M26*$M$12/16000</f>
        <v>187.5</v>
      </c>
      <c r="N27" s="81">
        <f>N26*$N$12/$A$10</f>
        <v>125</v>
      </c>
      <c r="O27" s="81">
        <f>O26*$O$12/700</f>
        <v>10.471428571428572</v>
      </c>
      <c r="P27" s="81">
        <f>P26*$P$12/1000</f>
        <v>45</v>
      </c>
      <c r="Q27" s="56">
        <f>SUM(C27:P27)</f>
        <v>849.74420634920625</v>
      </c>
    </row>
    <row r="28" spans="1:17">
      <c r="A28" s="57" t="s">
        <v>42</v>
      </c>
      <c r="B28" s="82" t="s">
        <v>14</v>
      </c>
      <c r="C28" s="13">
        <v>8.0794434539808016E-2</v>
      </c>
      <c r="D28" s="13">
        <v>8.2183765613213111E-2</v>
      </c>
      <c r="E28" s="13">
        <v>1.8080521780725545E-2</v>
      </c>
      <c r="F28" s="13">
        <v>5.6549813820660398E-2</v>
      </c>
      <c r="G28" s="13">
        <v>8.4417773928449583E-2</v>
      </c>
      <c r="H28" s="13">
        <v>9.5742845644839175E-2</v>
      </c>
      <c r="I28" s="13">
        <v>6.4975405419201854E-2</v>
      </c>
      <c r="J28" s="13">
        <v>2.1093228815967733E-2</v>
      </c>
      <c r="K28" s="13">
        <v>3.2249657704112249E-2</v>
      </c>
      <c r="L28" s="13">
        <v>3.3209176638706428E-2</v>
      </c>
      <c r="M28" s="13">
        <v>0.21946509089362132</v>
      </c>
      <c r="N28" s="13">
        <v>0.14631006059574755</v>
      </c>
      <c r="O28" s="13">
        <v>1.2256602790478051E-2</v>
      </c>
      <c r="P28" s="13">
        <v>5.2671621814469112E-2</v>
      </c>
      <c r="Q28" s="24">
        <v>1</v>
      </c>
    </row>
    <row r="29" spans="1:17" ht="13.5" thickBot="1">
      <c r="A29" s="123" t="s">
        <v>15</v>
      </c>
      <c r="B29" s="60" t="s">
        <v>36</v>
      </c>
      <c r="C29" s="61">
        <f>C27*C28</f>
        <v>4.8775600131682104</v>
      </c>
      <c r="D29" s="61">
        <f t="shared" ref="D29:L29" si="4">D27*D28</f>
        <v>5.0877914696999911</v>
      </c>
      <c r="E29" s="61">
        <f t="shared" si="4"/>
        <v>0.27592684289565256</v>
      </c>
      <c r="F29" s="61">
        <f t="shared" si="4"/>
        <v>2.7674222221301847</v>
      </c>
      <c r="G29" s="61">
        <f t="shared" si="4"/>
        <v>5.7076967397372975</v>
      </c>
      <c r="H29" s="61">
        <f t="shared" si="4"/>
        <v>8.7939803724784777</v>
      </c>
      <c r="I29" s="61">
        <f t="shared" si="4"/>
        <v>3.6451202440172241</v>
      </c>
      <c r="J29" s="61">
        <f t="shared" si="4"/>
        <v>0.40543295107171579</v>
      </c>
      <c r="K29" s="61">
        <f t="shared" si="4"/>
        <v>0.96487750884933432</v>
      </c>
      <c r="L29" s="61">
        <f t="shared" si="4"/>
        <v>1.0160015500845845</v>
      </c>
      <c r="M29" s="61">
        <f>M27*M28</f>
        <v>41.149704542553998</v>
      </c>
      <c r="N29" s="61">
        <f t="shared" ref="N29:O29" si="5">N27*N28</f>
        <v>18.288757574468445</v>
      </c>
      <c r="O29" s="61">
        <f t="shared" si="5"/>
        <v>0.12834414064886301</v>
      </c>
      <c r="P29" s="61">
        <f>P27*P28</f>
        <v>2.3702229816511102</v>
      </c>
      <c r="Q29" s="62">
        <f>SUM(C29:P29)</f>
        <v>95.478839153455084</v>
      </c>
    </row>
    <row r="30" spans="1:17" ht="9.75" customHeight="1" thickBot="1"/>
    <row r="31" spans="1:17">
      <c r="A31" s="79" t="s">
        <v>21</v>
      </c>
      <c r="B31" s="49" t="s">
        <v>17</v>
      </c>
      <c r="C31" s="50">
        <v>1332.6999999999998</v>
      </c>
      <c r="D31" s="50">
        <v>1159.8499999999999</v>
      </c>
      <c r="E31" s="50">
        <v>1006.9</v>
      </c>
      <c r="F31" s="50">
        <v>1472.3</v>
      </c>
      <c r="G31" s="50">
        <v>1451</v>
      </c>
      <c r="H31" s="50">
        <v>1830.9333333333332</v>
      </c>
      <c r="I31" s="50">
        <v>2004</v>
      </c>
      <c r="J31" s="50">
        <v>1643.6</v>
      </c>
      <c r="K31" s="50">
        <v>1312.1999999999998</v>
      </c>
      <c r="L31" s="50">
        <v>1629.6000000000001</v>
      </c>
      <c r="M31" s="51">
        <v>200000</v>
      </c>
      <c r="N31" s="51">
        <v>25000</v>
      </c>
      <c r="O31" s="51">
        <v>1466</v>
      </c>
      <c r="P31" s="51">
        <v>1500</v>
      </c>
      <c r="Q31" s="52">
        <f>SUM(C31:P31)</f>
        <v>242809.08333333334</v>
      </c>
    </row>
    <row r="32" spans="1:17">
      <c r="A32" s="122" t="s">
        <v>22</v>
      </c>
      <c r="B32" s="80" t="s">
        <v>14</v>
      </c>
      <c r="C32" s="81">
        <f>C31*$C$12/$A$10</f>
        <v>66.634999999999991</v>
      </c>
      <c r="D32" s="81">
        <f>D31*$D$12/$A$10</f>
        <v>57.992499999999993</v>
      </c>
      <c r="E32" s="81">
        <f>E31*$E$12/$A$10</f>
        <v>15.1035</v>
      </c>
      <c r="F32" s="81">
        <f>F31*$F$12/300</f>
        <v>49.076666666666668</v>
      </c>
      <c r="G32" s="81">
        <f>G31*$G$12/$A$10</f>
        <v>72.55</v>
      </c>
      <c r="H32" s="81">
        <f>H31*$H$12/$A$10</f>
        <v>91.546666666666653</v>
      </c>
      <c r="I32" s="81">
        <f>I31*$I$12/$A$10</f>
        <v>60.12</v>
      </c>
      <c r="J32" s="81">
        <f>J31*$J$12/$A$10</f>
        <v>16.436</v>
      </c>
      <c r="K32" s="81">
        <f>K31*$K$12/$A$10</f>
        <v>26.243999999999996</v>
      </c>
      <c r="L32" s="81">
        <f>L31*$L$12/$A$10</f>
        <v>32.592000000000006</v>
      </c>
      <c r="M32" s="81">
        <f>M31*$M$12/16000</f>
        <v>187.5</v>
      </c>
      <c r="N32" s="81">
        <f>N31*$N$12/$A$10</f>
        <v>125</v>
      </c>
      <c r="O32" s="81">
        <f>O31*$O$12/700</f>
        <v>10.471428571428572</v>
      </c>
      <c r="P32" s="81">
        <f>P31*$P$12/1000</f>
        <v>45</v>
      </c>
      <c r="Q32" s="56">
        <f>SUM(C32:P32)</f>
        <v>856.26776190476176</v>
      </c>
    </row>
    <row r="33" spans="1:17">
      <c r="A33" s="57" t="s">
        <v>42</v>
      </c>
      <c r="B33" s="82" t="s">
        <v>14</v>
      </c>
      <c r="C33" s="13">
        <v>8.0794434539808016E-2</v>
      </c>
      <c r="D33" s="13">
        <v>8.2183765613213111E-2</v>
      </c>
      <c r="E33" s="13">
        <v>1.8080521780725545E-2</v>
      </c>
      <c r="F33" s="13">
        <v>5.6549813820660398E-2</v>
      </c>
      <c r="G33" s="13">
        <v>8.4417773928449583E-2</v>
      </c>
      <c r="H33" s="13">
        <v>9.5742845644839175E-2</v>
      </c>
      <c r="I33" s="13">
        <v>6.4975405419201854E-2</v>
      </c>
      <c r="J33" s="13">
        <v>2.1093228815967733E-2</v>
      </c>
      <c r="K33" s="13">
        <v>3.2249657704112249E-2</v>
      </c>
      <c r="L33" s="13">
        <v>3.3209176638706428E-2</v>
      </c>
      <c r="M33" s="13">
        <v>0.21946509089362132</v>
      </c>
      <c r="N33" s="13">
        <v>0.14631006059574755</v>
      </c>
      <c r="O33" s="13">
        <v>1.2256602790478051E-2</v>
      </c>
      <c r="P33" s="13">
        <v>5.2671621814469112E-2</v>
      </c>
      <c r="Q33" s="24">
        <v>1</v>
      </c>
    </row>
    <row r="34" spans="1:17" ht="13.5" thickBot="1">
      <c r="A34" s="123" t="s">
        <v>15</v>
      </c>
      <c r="B34" s="60" t="s">
        <v>37</v>
      </c>
      <c r="C34" s="61">
        <f>C32*C33</f>
        <v>5.3837371455601062</v>
      </c>
      <c r="D34" s="61">
        <f t="shared" ref="D34:L34" si="6">D32*D33</f>
        <v>4.7660420273242607</v>
      </c>
      <c r="E34" s="61">
        <f t="shared" si="6"/>
        <v>0.27307916071518828</v>
      </c>
      <c r="F34" s="61">
        <f t="shared" si="6"/>
        <v>2.7752763629386101</v>
      </c>
      <c r="G34" s="61">
        <f t="shared" si="6"/>
        <v>6.1245094985090169</v>
      </c>
      <c r="H34" s="61">
        <f t="shared" si="6"/>
        <v>8.7649383759662083</v>
      </c>
      <c r="I34" s="61">
        <f t="shared" si="6"/>
        <v>3.9063213738024154</v>
      </c>
      <c r="J34" s="61">
        <f t="shared" si="6"/>
        <v>0.34668830881924567</v>
      </c>
      <c r="K34" s="61">
        <f t="shared" si="6"/>
        <v>0.84636001678672168</v>
      </c>
      <c r="L34" s="61">
        <f t="shared" si="6"/>
        <v>1.0823534850087202</v>
      </c>
      <c r="M34" s="61">
        <f>M32*M33</f>
        <v>41.149704542553998</v>
      </c>
      <c r="N34" s="61">
        <f t="shared" ref="N34:O34" si="7">N32*N33</f>
        <v>18.288757574468445</v>
      </c>
      <c r="O34" s="61">
        <f t="shared" si="7"/>
        <v>0.12834414064886301</v>
      </c>
      <c r="P34" s="61">
        <f>P32*P33</f>
        <v>2.3702229816511102</v>
      </c>
      <c r="Q34" s="62">
        <f>SUM(C34:P34)</f>
        <v>96.206334994752908</v>
      </c>
    </row>
    <row r="35" spans="1:17" ht="11.25" customHeight="1" thickBot="1">
      <c r="C35" s="84"/>
    </row>
    <row r="36" spans="1:17">
      <c r="A36" s="48" t="s">
        <v>21</v>
      </c>
      <c r="B36" s="49" t="s">
        <v>17</v>
      </c>
      <c r="C36" s="50">
        <f>AVERAGE(C16,C21,C26,C31)</f>
        <v>1271.5832500000001</v>
      </c>
      <c r="D36" s="50">
        <f t="shared" ref="D36:L36" si="8">AVERAGE(D16,D21,D26,D31)</f>
        <v>1283.2624999999998</v>
      </c>
      <c r="E36" s="50">
        <f t="shared" si="8"/>
        <v>1033.4000000000001</v>
      </c>
      <c r="F36" s="50">
        <f t="shared" si="8"/>
        <v>1431.6812500000001</v>
      </c>
      <c r="G36" s="50">
        <f t="shared" si="8"/>
        <v>1428.6042499999999</v>
      </c>
      <c r="H36" s="50">
        <f t="shared" si="8"/>
        <v>1670.5276666666666</v>
      </c>
      <c r="I36" s="50">
        <f t="shared" si="8"/>
        <v>1825.8125</v>
      </c>
      <c r="J36" s="50">
        <f t="shared" si="8"/>
        <v>1865.6</v>
      </c>
      <c r="K36" s="50">
        <f t="shared" si="8"/>
        <v>1436.8874999999998</v>
      </c>
      <c r="L36" s="50">
        <f t="shared" si="8"/>
        <v>1485.3</v>
      </c>
      <c r="M36" s="51">
        <v>200000</v>
      </c>
      <c r="N36" s="51">
        <v>25000</v>
      </c>
      <c r="O36" s="51">
        <v>1466</v>
      </c>
      <c r="P36" s="51">
        <v>1500</v>
      </c>
      <c r="Q36" s="52">
        <f>SUM(C36:P36)</f>
        <v>242698.65891666667</v>
      </c>
    </row>
    <row r="37" spans="1:17">
      <c r="A37" s="53" t="s">
        <v>22</v>
      </c>
      <c r="B37" s="54" t="s">
        <v>14</v>
      </c>
      <c r="C37" s="55">
        <f>C36*$C$12/$A$10</f>
        <v>63.579162500000002</v>
      </c>
      <c r="D37" s="55">
        <f>D36*$D$12/$A$10</f>
        <v>64.163124999999994</v>
      </c>
      <c r="E37" s="55">
        <f>E36*$E$12/$A$10</f>
        <v>15.501000000000001</v>
      </c>
      <c r="F37" s="55">
        <f>F36*$F$12/300</f>
        <v>47.722708333333337</v>
      </c>
      <c r="G37" s="55">
        <f>G36*$G$12/$A$10</f>
        <v>71.430212499999996</v>
      </c>
      <c r="H37" s="55">
        <f>H36*$H$12/$A$10</f>
        <v>83.526383333333328</v>
      </c>
      <c r="I37" s="55">
        <f>I36*$I$12/$A$10</f>
        <v>54.774374999999999</v>
      </c>
      <c r="J37" s="55">
        <f>J36*$J$12/$A$10</f>
        <v>18.655999999999999</v>
      </c>
      <c r="K37" s="55">
        <f>K36*$K$12/$A$10</f>
        <v>28.737749999999995</v>
      </c>
      <c r="L37" s="55">
        <f>L36*$L$12/$A$10</f>
        <v>29.706</v>
      </c>
      <c r="M37" s="55">
        <f>M36*$M$12/16000</f>
        <v>187.5</v>
      </c>
      <c r="N37" s="55">
        <f>N36*$N$12/$A$10</f>
        <v>125</v>
      </c>
      <c r="O37" s="55">
        <f>O36*$O$12/700</f>
        <v>10.471428571428572</v>
      </c>
      <c r="P37" s="55">
        <f>P36*$P$12/1000</f>
        <v>45</v>
      </c>
      <c r="Q37" s="56">
        <f>SUM(C37:P37)</f>
        <v>845.76814523809526</v>
      </c>
    </row>
    <row r="38" spans="1:17">
      <c r="A38" s="57" t="s">
        <v>42</v>
      </c>
      <c r="B38" s="58" t="s">
        <v>14</v>
      </c>
      <c r="C38" s="83">
        <v>8.0794434539808016E-2</v>
      </c>
      <c r="D38" s="83">
        <v>8.2183765613213111E-2</v>
      </c>
      <c r="E38" s="83">
        <v>1.8080521780725545E-2</v>
      </c>
      <c r="F38" s="83">
        <v>5.6549813820660398E-2</v>
      </c>
      <c r="G38" s="83">
        <v>8.4417773928449583E-2</v>
      </c>
      <c r="H38" s="83">
        <v>9.5742845644839175E-2</v>
      </c>
      <c r="I38" s="83">
        <v>6.4975405419201854E-2</v>
      </c>
      <c r="J38" s="83">
        <v>2.1093228815967733E-2</v>
      </c>
      <c r="K38" s="83">
        <v>3.2249657704112249E-2</v>
      </c>
      <c r="L38" s="83">
        <v>3.3209176638706428E-2</v>
      </c>
      <c r="M38" s="83">
        <v>0.21946509089362132</v>
      </c>
      <c r="N38" s="83">
        <v>0.14631006059574755</v>
      </c>
      <c r="O38" s="83">
        <v>1.2256602790478051E-2</v>
      </c>
      <c r="P38" s="83">
        <v>5.2671621814469112E-2</v>
      </c>
      <c r="Q38" s="24">
        <v>1</v>
      </c>
    </row>
    <row r="39" spans="1:17" ht="13.5" thickBot="1">
      <c r="A39" s="59" t="s">
        <v>15</v>
      </c>
      <c r="B39" s="60" t="s">
        <v>33</v>
      </c>
      <c r="C39" s="61">
        <f>C37*C38</f>
        <v>5.1368424827020664</v>
      </c>
      <c r="D39" s="61">
        <f t="shared" ref="D39:L39" si="9">D37*D38</f>
        <v>5.2731672260112941</v>
      </c>
      <c r="E39" s="61">
        <f t="shared" si="9"/>
        <v>0.28026616812302668</v>
      </c>
      <c r="F39" s="61">
        <f t="shared" si="9"/>
        <v>2.6987102712676787</v>
      </c>
      <c r="G39" s="61">
        <f t="shared" si="9"/>
        <v>6.0299795304861128</v>
      </c>
      <c r="H39" s="61">
        <f t="shared" si="9"/>
        <v>7.9970536267550001</v>
      </c>
      <c r="I39" s="61">
        <f t="shared" si="9"/>
        <v>3.5589872222083945</v>
      </c>
      <c r="J39" s="61">
        <f t="shared" si="9"/>
        <v>0.39351527679069398</v>
      </c>
      <c r="K39" s="61">
        <f t="shared" si="9"/>
        <v>0.92678260068635165</v>
      </c>
      <c r="L39" s="61">
        <f t="shared" si="9"/>
        <v>0.98651180122941318</v>
      </c>
      <c r="M39" s="61">
        <f>M37*M38</f>
        <v>41.149704542553998</v>
      </c>
      <c r="N39" s="61">
        <f t="shared" ref="N39:O39" si="10">N37*N38</f>
        <v>18.288757574468445</v>
      </c>
      <c r="O39" s="61">
        <f t="shared" si="10"/>
        <v>0.12834414064886301</v>
      </c>
      <c r="P39" s="61">
        <f>P37*P38</f>
        <v>2.3702229816511102</v>
      </c>
      <c r="Q39" s="62">
        <f>SUM(C39:P39)</f>
        <v>95.218845445582446</v>
      </c>
    </row>
    <row r="40" spans="1:17" ht="15">
      <c r="C40" s="84"/>
    </row>
  </sheetData>
  <mergeCells count="1">
    <mergeCell ref="E9:N10"/>
  </mergeCells>
  <phoneticPr fontId="3" type="noConversion"/>
  <pageMargins left="0.47244094488188981" right="0.55118110236220474" top="0.23622047244094491" bottom="0.23622047244094491" header="7.874015748031496E-2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F22"/>
  <sheetViews>
    <sheetView tabSelected="1" zoomScaleNormal="100" workbookViewId="0">
      <selection activeCell="D29" sqref="D29"/>
    </sheetView>
  </sheetViews>
  <sheetFormatPr defaultRowHeight="12.75"/>
  <cols>
    <col min="1" max="1" width="13.5703125" style="20" customWidth="1"/>
    <col min="2" max="2" width="24.85546875" style="23" customWidth="1"/>
    <col min="3" max="3" width="13.7109375" style="3" bestFit="1" customWidth="1"/>
    <col min="4" max="4" width="17.42578125" style="18" customWidth="1"/>
    <col min="5" max="5" width="20.5703125" style="29" bestFit="1" customWidth="1"/>
    <col min="6" max="6" width="14.5703125" bestFit="1" customWidth="1"/>
    <col min="7" max="7" width="9.5703125" bestFit="1" customWidth="1"/>
  </cols>
  <sheetData>
    <row r="1" spans="1:6">
      <c r="A1"/>
      <c r="B1"/>
      <c r="C1"/>
      <c r="D1"/>
      <c r="E1"/>
    </row>
    <row r="2" spans="1:6">
      <c r="A2"/>
      <c r="B2"/>
      <c r="C2"/>
      <c r="D2"/>
      <c r="E2"/>
    </row>
    <row r="3" spans="1:6" ht="17.25" customHeight="1">
      <c r="A3"/>
      <c r="B3"/>
      <c r="C3"/>
      <c r="D3"/>
      <c r="E3"/>
    </row>
    <row r="4" spans="1:6">
      <c r="A4"/>
      <c r="B4"/>
      <c r="C4"/>
      <c r="D4"/>
      <c r="E4"/>
    </row>
    <row r="5" spans="1:6">
      <c r="A5"/>
      <c r="B5"/>
      <c r="C5"/>
      <c r="D5"/>
      <c r="E5"/>
    </row>
    <row r="6" spans="1:6">
      <c r="A6"/>
      <c r="B6"/>
      <c r="C6"/>
      <c r="D6"/>
      <c r="E6"/>
    </row>
    <row r="7" spans="1:6">
      <c r="A7"/>
      <c r="B7"/>
      <c r="C7"/>
      <c r="D7"/>
      <c r="E7"/>
    </row>
    <row r="8" spans="1:6" ht="2.25" customHeight="1">
      <c r="A8"/>
      <c r="B8"/>
      <c r="C8"/>
      <c r="D8"/>
      <c r="E8"/>
    </row>
    <row r="9" spans="1:6">
      <c r="A9" s="40" t="s">
        <v>31</v>
      </c>
      <c r="B9"/>
      <c r="C9"/>
      <c r="D9"/>
      <c r="E9"/>
    </row>
    <row r="10" spans="1:6">
      <c r="A10" s="40" t="s">
        <v>30</v>
      </c>
      <c r="B10"/>
      <c r="C10"/>
      <c r="D10"/>
      <c r="E10"/>
    </row>
    <row r="11" spans="1:6">
      <c r="A11" s="40"/>
      <c r="B11"/>
      <c r="C11"/>
      <c r="D11"/>
      <c r="E11"/>
    </row>
    <row r="12" spans="1:6" s="36" customFormat="1" ht="21" customHeight="1">
      <c r="B12" s="164" t="s">
        <v>38</v>
      </c>
      <c r="C12" s="164"/>
      <c r="D12" s="164"/>
      <c r="E12" s="164"/>
      <c r="F12" s="164"/>
    </row>
    <row r="13" spans="1:6" ht="14.25">
      <c r="B13" s="165" t="s">
        <v>24</v>
      </c>
      <c r="C13" s="166"/>
      <c r="D13" s="166"/>
      <c r="E13" s="166"/>
      <c r="F13" s="167"/>
    </row>
    <row r="14" spans="1:6">
      <c r="B14" s="45"/>
      <c r="C14" s="23"/>
      <c r="D14" s="14"/>
      <c r="E14" s="14"/>
      <c r="F14" s="19"/>
    </row>
    <row r="15" spans="1:6">
      <c r="B15" s="46"/>
      <c r="C15" s="76" t="s">
        <v>17</v>
      </c>
      <c r="D15" s="73" t="s">
        <v>18</v>
      </c>
      <c r="E15" s="74" t="s">
        <v>23</v>
      </c>
      <c r="F15" s="75" t="s">
        <v>32</v>
      </c>
    </row>
    <row r="16" spans="1:6">
      <c r="B16" s="47" t="s">
        <v>14</v>
      </c>
      <c r="C16" s="42" t="s">
        <v>14</v>
      </c>
      <c r="D16" s="43" t="s">
        <v>14</v>
      </c>
      <c r="E16" s="77" t="s">
        <v>45</v>
      </c>
      <c r="F16" s="44"/>
    </row>
    <row r="17" spans="2:6">
      <c r="B17" s="85" t="s">
        <v>43</v>
      </c>
      <c r="C17" s="124">
        <v>854.34999815476181</v>
      </c>
      <c r="D17" s="125">
        <v>96.033598731039092</v>
      </c>
      <c r="E17" s="68">
        <v>100</v>
      </c>
      <c r="F17" s="69"/>
    </row>
    <row r="18" spans="2:6">
      <c r="B18" s="126">
        <v>43241</v>
      </c>
      <c r="C18" s="127">
        <v>843.41918134920638</v>
      </c>
      <c r="D18" s="128">
        <v>95.149280575954052</v>
      </c>
      <c r="E18" s="70">
        <f>((D18*100/D$17)-100)/100</f>
        <v>-9.2084246219049249E-3</v>
      </c>
      <c r="F18" s="71">
        <f>((D18*100/D17)-100)/100</f>
        <v>-9.2084246219049249E-3</v>
      </c>
    </row>
    <row r="19" spans="2:6">
      <c r="B19" s="129">
        <v>43248</v>
      </c>
      <c r="C19" s="124">
        <v>833.6414313492063</v>
      </c>
      <c r="D19" s="125">
        <v>94.040927058167739</v>
      </c>
      <c r="E19" s="72">
        <f>((D19*100/D$17)-100)/100</f>
        <v>-2.0749734459626124E-2</v>
      </c>
      <c r="F19" s="69">
        <f>((D19*100/D18)-100)/100</f>
        <v>-1.1648574861283834E-2</v>
      </c>
    </row>
    <row r="20" spans="2:6">
      <c r="B20" s="126">
        <v>43255</v>
      </c>
      <c r="C20" s="127">
        <v>849.74420634920625</v>
      </c>
      <c r="D20" s="128">
        <v>95.478839153455084</v>
      </c>
      <c r="E20" s="70">
        <f>((D20*100/D$17)-100)/100</f>
        <v>-5.7767238228541374E-3</v>
      </c>
      <c r="F20" s="71">
        <f>((D20*100/D19)-100)/100</f>
        <v>1.5290279884182212E-2</v>
      </c>
    </row>
    <row r="21" spans="2:6">
      <c r="B21" s="157">
        <v>43262</v>
      </c>
      <c r="C21" s="158">
        <v>856.26776190476176</v>
      </c>
      <c r="D21" s="159">
        <v>96.206334994752908</v>
      </c>
      <c r="E21" s="160">
        <f>((D21*100/D$17)-100)/100</f>
        <v>1.7987065568333095E-3</v>
      </c>
      <c r="F21" s="161">
        <f>((D21*100/D20)-100)/100</f>
        <v>7.6194458138371599E-3</v>
      </c>
    </row>
    <row r="22" spans="2:6">
      <c r="B22"/>
      <c r="C22"/>
      <c r="D22"/>
      <c r="E22"/>
    </row>
  </sheetData>
  <mergeCells count="2">
    <mergeCell ref="B12:F12"/>
    <mergeCell ref="B13:F13"/>
  </mergeCells>
  <phoneticPr fontId="3" type="noConversion"/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25"/>
  <sheetViews>
    <sheetView topLeftCell="A5" zoomScaleNormal="100" workbookViewId="0">
      <selection activeCell="C24" sqref="C24:Q24"/>
    </sheetView>
  </sheetViews>
  <sheetFormatPr defaultRowHeight="12.75"/>
  <cols>
    <col min="1" max="1" width="12.28515625" style="1" customWidth="1"/>
    <col min="2" max="2" width="18.85546875" style="32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6.7109375" customWidth="1"/>
    <col min="11" max="11" width="7.5703125" bestFit="1" customWidth="1"/>
    <col min="12" max="12" width="7" customWidth="1"/>
    <col min="13" max="13" width="8.7109375" bestFit="1" customWidth="1"/>
    <col min="14" max="14" width="6.85546875" customWidth="1"/>
    <col min="15" max="15" width="6.28515625" customWidth="1"/>
    <col min="16" max="16" width="8.7109375" customWidth="1"/>
    <col min="17" max="17" width="6.7109375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40" t="s">
        <v>31</v>
      </c>
      <c r="B9"/>
    </row>
    <row r="10" spans="1:17">
      <c r="A10" s="40" t="s">
        <v>30</v>
      </c>
      <c r="B10"/>
    </row>
    <row r="11" spans="1:17" s="9" customFormat="1">
      <c r="A11" s="8"/>
      <c r="B11" s="30"/>
      <c r="C11" s="21"/>
      <c r="D11" s="21"/>
      <c r="E11" s="22" t="s">
        <v>14</v>
      </c>
      <c r="F11" s="22"/>
      <c r="G11" s="22"/>
      <c r="H11" s="22"/>
      <c r="I11" s="22"/>
      <c r="J11" s="22"/>
      <c r="K11" s="22"/>
      <c r="L11" s="22"/>
    </row>
    <row r="12" spans="1:17" ht="15.75">
      <c r="A12" s="163" t="s">
        <v>40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</row>
    <row r="13" spans="1:17" ht="15.75" thickBot="1">
      <c r="A13" s="1" t="s">
        <v>14</v>
      </c>
      <c r="B13" s="31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Q13" s="78" t="s">
        <v>16</v>
      </c>
    </row>
    <row r="14" spans="1:17" s="2" customFormat="1" ht="12.75" customHeight="1">
      <c r="B14" s="10"/>
      <c r="C14" s="168" t="s">
        <v>27</v>
      </c>
      <c r="D14" s="168"/>
      <c r="E14" s="168"/>
      <c r="F14" s="168"/>
      <c r="G14" s="168"/>
      <c r="H14" s="168"/>
      <c r="I14" s="168"/>
      <c r="J14" s="168"/>
      <c r="K14" s="168"/>
      <c r="L14" s="169"/>
      <c r="M14" s="64">
        <v>15</v>
      </c>
      <c r="N14" s="64">
        <v>5</v>
      </c>
      <c r="O14" s="64">
        <v>5</v>
      </c>
      <c r="P14" s="65">
        <v>30</v>
      </c>
    </row>
    <row r="15" spans="1:17" s="4" customFormat="1" ht="16.5" thickBot="1">
      <c r="A15" s="2"/>
      <c r="B15" s="66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5"/>
    </row>
    <row r="17" spans="1:41" s="7" customFormat="1" ht="12.95" customHeight="1">
      <c r="A17" s="98" t="s">
        <v>28</v>
      </c>
      <c r="B17" s="106" t="s">
        <v>44</v>
      </c>
      <c r="C17" s="88">
        <v>5.5769752145098295</v>
      </c>
      <c r="D17" s="89">
        <v>5.7704262636364616</v>
      </c>
      <c r="E17" s="89">
        <v>0.27929151499578447</v>
      </c>
      <c r="F17" s="89">
        <v>2.7321100050555058</v>
      </c>
      <c r="G17" s="89">
        <v>6.0884061270441681</v>
      </c>
      <c r="H17" s="89">
        <v>7.83156371377199</v>
      </c>
      <c r="I17" s="89">
        <v>3.606897649586811</v>
      </c>
      <c r="J17" s="89">
        <v>0.38012107649255455</v>
      </c>
      <c r="K17" s="89">
        <v>0.88855853264426421</v>
      </c>
      <c r="L17" s="90">
        <v>0.94221939397930465</v>
      </c>
      <c r="M17" s="119">
        <v>41.149704542553998</v>
      </c>
      <c r="N17" s="89">
        <v>18.288757574468445</v>
      </c>
      <c r="O17" s="89">
        <v>0.12834414064886301</v>
      </c>
      <c r="P17" s="90">
        <v>2.3702229816511102</v>
      </c>
      <c r="Q17" s="91">
        <v>96.033598731039092</v>
      </c>
    </row>
    <row r="18" spans="1:41" s="7" customFormat="1" ht="12.95" customHeight="1">
      <c r="A18" s="143" t="s">
        <v>29</v>
      </c>
      <c r="B18" s="144" t="s">
        <v>34</v>
      </c>
      <c r="C18" s="145">
        <v>5.2976910727752111</v>
      </c>
      <c r="D18" s="146">
        <v>5.8255962254926104</v>
      </c>
      <c r="E18" s="146">
        <v>0.28609713639731066</v>
      </c>
      <c r="F18" s="146">
        <v>2.6417402609137679</v>
      </c>
      <c r="G18" s="146">
        <v>6.430523928999647</v>
      </c>
      <c r="H18" s="146">
        <v>7.2917751243109512</v>
      </c>
      <c r="I18" s="146">
        <v>3.216930697919548</v>
      </c>
      <c r="J18" s="146">
        <v>0.39699565954532873</v>
      </c>
      <c r="K18" s="146">
        <v>0.93343409258782473</v>
      </c>
      <c r="L18" s="147">
        <v>0.89146713768943531</v>
      </c>
      <c r="M18" s="148">
        <v>41.149704542553998</v>
      </c>
      <c r="N18" s="146">
        <v>18.288757574468445</v>
      </c>
      <c r="O18" s="146">
        <v>0.12834414064886301</v>
      </c>
      <c r="P18" s="147">
        <v>2.3702229816511102</v>
      </c>
      <c r="Q18" s="149">
        <v>95.149280575954052</v>
      </c>
    </row>
    <row r="19" spans="1:41" s="26" customFormat="1" ht="12.95" customHeight="1">
      <c r="A19" s="137" t="s">
        <v>25</v>
      </c>
      <c r="B19" s="138"/>
      <c r="C19" s="139">
        <f>((C18*100/$C$17)-100)/100</f>
        <v>-5.0078067589038967E-2</v>
      </c>
      <c r="D19" s="139">
        <f>((D18*100/$D$17)-100)/100</f>
        <v>9.5608122061646844E-3</v>
      </c>
      <c r="E19" s="139">
        <f>((E18*100/$E$17)-100)/100</f>
        <v>2.4367447760197506E-2</v>
      </c>
      <c r="F19" s="139">
        <f>((F18*100/$F$17)-100)/100</f>
        <v>-3.3076905386136557E-2</v>
      </c>
      <c r="G19" s="139">
        <f>((G18*100/$G$17)-100)/100</f>
        <v>5.6191685445526079E-2</v>
      </c>
      <c r="H19" s="139">
        <f>((H18*100/$H$17)-100)/100</f>
        <v>-6.8924752346942883E-2</v>
      </c>
      <c r="I19" s="139">
        <f>((I18*100/$I$17)-100)/100</f>
        <v>-0.10811699958049417</v>
      </c>
      <c r="J19" s="139">
        <f>((J18*100/$J$17)-100)/100</f>
        <v>4.4392653015925848E-2</v>
      </c>
      <c r="K19" s="139">
        <f>((K18*100/$K$17)-100)/100</f>
        <v>5.0503774703524872E-2</v>
      </c>
      <c r="L19" s="140">
        <f>((L18*100/$L$17)-100)/100</f>
        <v>-5.3864584633018214E-2</v>
      </c>
      <c r="M19" s="141">
        <f>((M18*100/$M$17)-100)/100</f>
        <v>0</v>
      </c>
      <c r="N19" s="139">
        <f>((N18*100/$N$17)-100)/100</f>
        <v>0</v>
      </c>
      <c r="O19" s="139">
        <f>((O18*100/$O$17)-100)/100</f>
        <v>0</v>
      </c>
      <c r="P19" s="139">
        <f>((P18*100/$P$17)-100)/100</f>
        <v>0</v>
      </c>
      <c r="Q19" s="142">
        <f>((Q18*100/$Q$17)-100)/100</f>
        <v>-9.2084246219049249E-3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7" customFormat="1" ht="12.95" customHeight="1">
      <c r="A20" s="150" t="s">
        <v>29</v>
      </c>
      <c r="B20" s="151" t="s">
        <v>35</v>
      </c>
      <c r="C20" s="152">
        <v>4.9883816993047372</v>
      </c>
      <c r="D20" s="153">
        <v>5.413239181528315</v>
      </c>
      <c r="E20" s="153">
        <v>0.28596153248395528</v>
      </c>
      <c r="F20" s="153">
        <v>2.6104022390881516</v>
      </c>
      <c r="G20" s="153">
        <v>5.8571879546984915</v>
      </c>
      <c r="H20" s="153">
        <v>7.1375206342643631</v>
      </c>
      <c r="I20" s="153">
        <v>3.4675765730943904</v>
      </c>
      <c r="J20" s="153">
        <v>0.42494418772648596</v>
      </c>
      <c r="K20" s="153">
        <v>0.96245878452152589</v>
      </c>
      <c r="L20" s="154">
        <v>0.95622503213491283</v>
      </c>
      <c r="M20" s="155">
        <v>41.149704542553998</v>
      </c>
      <c r="N20" s="153">
        <v>18.288757574468445</v>
      </c>
      <c r="O20" s="153">
        <v>0.12834414064886301</v>
      </c>
      <c r="P20" s="154">
        <v>2.3702229816511102</v>
      </c>
      <c r="Q20" s="156">
        <v>94.040927058167739</v>
      </c>
    </row>
    <row r="21" spans="1:41" s="26" customFormat="1" ht="12.95" customHeight="1">
      <c r="A21" s="137" t="s">
        <v>25</v>
      </c>
      <c r="B21" s="138"/>
      <c r="C21" s="139">
        <f>((C20*100/$C$17)-100)/100</f>
        <v>-0.10553991950219284</v>
      </c>
      <c r="D21" s="139">
        <f>((D20*100/$D$17)-100)/100</f>
        <v>-6.1899600790159041E-2</v>
      </c>
      <c r="E21" s="139">
        <f>((E20*100/$E$17)-100)/100</f>
        <v>2.388191953583501E-2</v>
      </c>
      <c r="F21" s="139">
        <f>((F20*100/$F$17)-100)/100</f>
        <v>-4.4547168943470723E-2</v>
      </c>
      <c r="G21" s="139">
        <f>((G20*100/$G$17)-100)/100</f>
        <v>-3.7976798446251084E-2</v>
      </c>
      <c r="H21" s="139">
        <f>((H20*100/$H$17)-100)/100</f>
        <v>-8.862126452309084E-2</v>
      </c>
      <c r="I21" s="139">
        <f>((I20*100/$I$17)-100)/100</f>
        <v>-3.862629052099123E-2</v>
      </c>
      <c r="J21" s="139">
        <f>((J20*100/$J$17)-100)/100</f>
        <v>0.11791798457355299</v>
      </c>
      <c r="K21" s="139">
        <f>((K20*100/$K$17)-100)/100</f>
        <v>8.3168693071172015E-2</v>
      </c>
      <c r="L21" s="140">
        <f>((L20*100/$L$17)-100)/100</f>
        <v>1.4864519076027278E-2</v>
      </c>
      <c r="M21" s="141">
        <f>((M20*100/$M$17)-100)/100</f>
        <v>0</v>
      </c>
      <c r="N21" s="139">
        <f>((N20*100/$N$17)-100)/100</f>
        <v>0</v>
      </c>
      <c r="O21" s="139">
        <f>((O20*100/$O$17)-100)/100</f>
        <v>0</v>
      </c>
      <c r="P21" s="139">
        <f>((P20*100/$P$17)-100)/100</f>
        <v>0</v>
      </c>
      <c r="Q21" s="142">
        <f>((Q20*100/$Q$17)-100)/100</f>
        <v>-2.0749734459626124E-2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7" customFormat="1" ht="12.95" customHeight="1">
      <c r="A22" s="150" t="s">
        <v>29</v>
      </c>
      <c r="B22" s="151" t="s">
        <v>36</v>
      </c>
      <c r="C22" s="152">
        <v>4.8775600131682104</v>
      </c>
      <c r="D22" s="153">
        <v>5.0877914696999911</v>
      </c>
      <c r="E22" s="153">
        <v>0.27592684289565256</v>
      </c>
      <c r="F22" s="153">
        <v>2.7674222221301847</v>
      </c>
      <c r="G22" s="153">
        <v>5.7076967397372975</v>
      </c>
      <c r="H22" s="153">
        <v>8.7939803724784777</v>
      </c>
      <c r="I22" s="153">
        <v>3.6451202440172241</v>
      </c>
      <c r="J22" s="153">
        <v>0.40543295107171579</v>
      </c>
      <c r="K22" s="153">
        <v>0.96487750884933432</v>
      </c>
      <c r="L22" s="154">
        <v>1.0160015500845845</v>
      </c>
      <c r="M22" s="155">
        <v>41.149704542553998</v>
      </c>
      <c r="N22" s="153">
        <v>18.288757574468445</v>
      </c>
      <c r="O22" s="153">
        <v>0.12834414064886301</v>
      </c>
      <c r="P22" s="154">
        <v>2.3702229816511102</v>
      </c>
      <c r="Q22" s="156">
        <v>95.478839153455084</v>
      </c>
    </row>
    <row r="23" spans="1:41" s="26" customFormat="1" ht="12.95" customHeight="1">
      <c r="A23" s="137" t="s">
        <v>25</v>
      </c>
      <c r="B23" s="138"/>
      <c r="C23" s="139">
        <f>((C22*100/$C$17)-100)/100</f>
        <v>-0.12541120848482962</v>
      </c>
      <c r="D23" s="139">
        <f>((D22*100/$D$17)-100)/100</f>
        <v>-0.1182988505092311</v>
      </c>
      <c r="E23" s="139">
        <f>((E22*100/$E$17)-100)/100</f>
        <v>-1.2047169066996872E-2</v>
      </c>
      <c r="F23" s="139">
        <f>((F22*100/$F$17)-100)/100</f>
        <v>1.292488845959241E-2</v>
      </c>
      <c r="G23" s="139">
        <f>((G22*100/$G$17)-100)/100</f>
        <v>-6.2530222091426002E-2</v>
      </c>
      <c r="H23" s="139">
        <f>((H22*100/$H$17)-100)/100</f>
        <v>0.12288946293242248</v>
      </c>
      <c r="I23" s="139">
        <f>((I22*100/$I$17)-100)/100</f>
        <v>1.0597083184434553E-2</v>
      </c>
      <c r="J23" s="139">
        <f>((J22*100/$J$17)-100)/100</f>
        <v>6.6588979523888703E-2</v>
      </c>
      <c r="K23" s="139">
        <f>((K22*100/$K$17)-100)/100</f>
        <v>8.5890769601809178E-2</v>
      </c>
      <c r="L23" s="140">
        <f>((L22*100/$L$17)-100)/100</f>
        <v>7.8306768653607584E-2</v>
      </c>
      <c r="M23" s="141">
        <f>((M22*100/$M$17)-100)/100</f>
        <v>0</v>
      </c>
      <c r="N23" s="139">
        <f>((N22*100/$N$17)-100)/100</f>
        <v>0</v>
      </c>
      <c r="O23" s="139">
        <f>((O22*100/$O$17)-100)/100</f>
        <v>0</v>
      </c>
      <c r="P23" s="139">
        <f>((P22*100/$P$17)-100)/100</f>
        <v>0</v>
      </c>
      <c r="Q23" s="142">
        <f>((Q22*100/$Q$17)-100)/100</f>
        <v>-5.7767238228541374E-3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1" s="7" customFormat="1" ht="12.95" customHeight="1">
      <c r="A24" s="99" t="s">
        <v>29</v>
      </c>
      <c r="B24" s="100" t="s">
        <v>37</v>
      </c>
      <c r="C24" s="92">
        <v>5.3837371455601062</v>
      </c>
      <c r="D24" s="93">
        <v>4.7660420273242607</v>
      </c>
      <c r="E24" s="93">
        <v>0.27307916071518828</v>
      </c>
      <c r="F24" s="93">
        <v>2.7752763629386101</v>
      </c>
      <c r="G24" s="93">
        <v>6.1245094985090169</v>
      </c>
      <c r="H24" s="93">
        <v>8.7649383759662083</v>
      </c>
      <c r="I24" s="93">
        <v>3.9063213738024154</v>
      </c>
      <c r="J24" s="93">
        <v>0.34668830881924567</v>
      </c>
      <c r="K24" s="93">
        <v>0.84636001678672168</v>
      </c>
      <c r="L24" s="94">
        <v>1.0823534850087202</v>
      </c>
      <c r="M24" s="120">
        <v>41.149704542553998</v>
      </c>
      <c r="N24" s="93">
        <v>18.288757574468445</v>
      </c>
      <c r="O24" s="93">
        <v>0.12834414064886301</v>
      </c>
      <c r="P24" s="94">
        <v>2.3702229816511102</v>
      </c>
      <c r="Q24" s="95">
        <v>96.206334994752908</v>
      </c>
    </row>
    <row r="25" spans="1:41" s="26" customFormat="1" ht="12.95" customHeight="1" thickBot="1">
      <c r="A25" s="101" t="s">
        <v>25</v>
      </c>
      <c r="B25" s="102"/>
      <c r="C25" s="96">
        <f>((C24*100/$C$17)-100)/100</f>
        <v>-3.4649260847881891E-2</v>
      </c>
      <c r="D25" s="96">
        <f>((D24*100/$D$17)-100)/100</f>
        <v>-0.17405719966331376</v>
      </c>
      <c r="E25" s="96">
        <f>((E24*100/$E$17)-100)/100</f>
        <v>-2.2243261778611297E-2</v>
      </c>
      <c r="F25" s="96">
        <f>((F24*100/$F$17)-100)/100</f>
        <v>1.5799641230854179E-2</v>
      </c>
      <c r="G25" s="96">
        <f>((G24*100/$G$17)-100)/100</f>
        <v>5.9298559773272074E-3</v>
      </c>
      <c r="H25" s="96">
        <f>((H24*100/$H$17)-100)/100</f>
        <v>0.11918113627203937</v>
      </c>
      <c r="I25" s="96">
        <f>((I24*100/$I$17)-100)/100</f>
        <v>8.3014200375190791E-2</v>
      </c>
      <c r="J25" s="96">
        <f>((J24*100/$J$17)-100)/100</f>
        <v>-8.795294378780312E-2</v>
      </c>
      <c r="K25" s="96">
        <f>((K24*100/$K$17)-100)/100</f>
        <v>-4.7490980399415864E-2</v>
      </c>
      <c r="L25" s="118">
        <f>((L24*100/$L$17)-100)/100</f>
        <v>0.14872766568472215</v>
      </c>
      <c r="M25" s="121">
        <f>((M24*100/$M$17)-100)/100</f>
        <v>0</v>
      </c>
      <c r="N25" s="96">
        <f>((N24*100/$N$17)-100)/100</f>
        <v>0</v>
      </c>
      <c r="O25" s="96">
        <f>((O24*100/$O$17)-100)/100</f>
        <v>0</v>
      </c>
      <c r="P25" s="96">
        <f>((P24*100/$P$17)-100)/100</f>
        <v>0</v>
      </c>
      <c r="Q25" s="97">
        <f>((Q24*100/$Q$17)-100)/100</f>
        <v>1.7987065568333095E-3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</sheetData>
  <mergeCells count="2">
    <mergeCell ref="C14:L14"/>
    <mergeCell ref="A12:Q12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8:U45"/>
  <sheetViews>
    <sheetView workbookViewId="0">
      <selection activeCell="G30" sqref="G30"/>
    </sheetView>
  </sheetViews>
  <sheetFormatPr defaultRowHeight="12.75"/>
  <cols>
    <col min="1" max="1" width="26.5703125" style="1" customWidth="1"/>
    <col min="2" max="2" width="8" bestFit="1" customWidth="1"/>
    <col min="3" max="3" width="7.42578125" customWidth="1"/>
    <col min="4" max="4" width="7.28515625" customWidth="1"/>
    <col min="5" max="5" width="6.5703125" bestFit="1" customWidth="1"/>
    <col min="6" max="6" width="6.85546875" bestFit="1" customWidth="1"/>
    <col min="7" max="8" width="6.5703125" bestFit="1" customWidth="1"/>
    <col min="9" max="9" width="6.85546875" bestFit="1" customWidth="1"/>
    <col min="10" max="10" width="6" customWidth="1"/>
    <col min="11" max="11" width="6.5703125" bestFit="1" customWidth="1"/>
    <col min="12" max="12" width="6.5703125" customWidth="1"/>
    <col min="13" max="13" width="8.28515625" customWidth="1"/>
    <col min="14" max="14" width="7" customWidth="1"/>
    <col min="15" max="15" width="6" customWidth="1"/>
    <col min="16" max="16" width="9.42578125" bestFit="1" customWidth="1"/>
    <col min="17" max="17" width="8.5703125" bestFit="1" customWidth="1"/>
    <col min="18" max="18" width="9.5703125" bestFit="1" customWidth="1"/>
  </cols>
  <sheetData>
    <row r="8" spans="1:17" ht="15" customHeight="1">
      <c r="A8" s="40" t="s">
        <v>31</v>
      </c>
    </row>
    <row r="9" spans="1:17">
      <c r="A9" s="40" t="s">
        <v>30</v>
      </c>
    </row>
    <row r="12" spans="1:17">
      <c r="B12" s="6"/>
      <c r="C12" s="16"/>
      <c r="D12" s="16"/>
      <c r="E12" s="163" t="s">
        <v>41</v>
      </c>
      <c r="F12" s="163"/>
      <c r="G12" s="163"/>
      <c r="H12" s="163"/>
      <c r="I12" s="163"/>
      <c r="J12" s="163"/>
      <c r="K12" s="163"/>
      <c r="L12" s="163"/>
      <c r="M12" s="163"/>
      <c r="N12" s="163"/>
      <c r="O12" s="16"/>
      <c r="P12" s="16"/>
      <c r="Q12" s="6"/>
    </row>
    <row r="13" spans="1:17">
      <c r="A13" s="20">
        <v>1000</v>
      </c>
      <c r="B13" s="6"/>
      <c r="C13" s="16"/>
      <c r="D13" s="16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"/>
      <c r="P13" s="16"/>
      <c r="Q13" s="6"/>
    </row>
    <row r="14" spans="1:17" ht="13.5" thickBot="1">
      <c r="B14" s="6"/>
      <c r="C14" s="15" t="s">
        <v>14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7" t="s">
        <v>16</v>
      </c>
    </row>
    <row r="15" spans="1:17">
      <c r="A15" s="2"/>
      <c r="B15" s="63" t="s">
        <v>19</v>
      </c>
      <c r="C15" s="64">
        <v>50</v>
      </c>
      <c r="D15" s="64">
        <v>50</v>
      </c>
      <c r="E15" s="64">
        <v>15</v>
      </c>
      <c r="F15" s="64">
        <v>10</v>
      </c>
      <c r="G15" s="64">
        <v>50</v>
      </c>
      <c r="H15" s="64">
        <v>50</v>
      </c>
      <c r="I15" s="64">
        <v>30</v>
      </c>
      <c r="J15" s="64">
        <v>10</v>
      </c>
      <c r="K15" s="64">
        <v>20</v>
      </c>
      <c r="L15" s="64">
        <v>20</v>
      </c>
      <c r="M15" s="64">
        <v>15</v>
      </c>
      <c r="N15" s="64">
        <v>5</v>
      </c>
      <c r="O15" s="64">
        <v>5</v>
      </c>
      <c r="P15" s="65">
        <v>30</v>
      </c>
      <c r="Q15" s="67">
        <v>360</v>
      </c>
    </row>
    <row r="16" spans="1:17" ht="16.5" thickBot="1">
      <c r="A16" s="2"/>
      <c r="B16" s="11" t="s">
        <v>20</v>
      </c>
      <c r="C16" s="5" t="s">
        <v>0</v>
      </c>
      <c r="D16" s="5" t="s">
        <v>3</v>
      </c>
      <c r="E16" s="5" t="s">
        <v>2</v>
      </c>
      <c r="F16" s="5" t="s">
        <v>1</v>
      </c>
      <c r="G16" s="5" t="s">
        <v>10</v>
      </c>
      <c r="H16" s="5" t="s">
        <v>4</v>
      </c>
      <c r="I16" s="5" t="s">
        <v>7</v>
      </c>
      <c r="J16" s="5" t="s">
        <v>8</v>
      </c>
      <c r="K16" s="5" t="s">
        <v>6</v>
      </c>
      <c r="L16" s="5" t="s">
        <v>5</v>
      </c>
      <c r="M16" s="5" t="s">
        <v>9</v>
      </c>
      <c r="N16" s="5" t="s">
        <v>11</v>
      </c>
      <c r="O16" s="5" t="s">
        <v>12</v>
      </c>
      <c r="P16" s="12" t="s">
        <v>13</v>
      </c>
      <c r="Q16" s="16"/>
    </row>
    <row r="17" spans="1:21" ht="16.5" thickBot="1">
      <c r="A17" s="2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16"/>
    </row>
    <row r="18" spans="1:21" s="7" customFormat="1">
      <c r="A18" s="130" t="s">
        <v>21</v>
      </c>
      <c r="B18" s="108" t="s">
        <v>17</v>
      </c>
      <c r="C18" s="109">
        <v>1380.5345</v>
      </c>
      <c r="D18" s="109">
        <v>1404.2739999999999</v>
      </c>
      <c r="E18" s="109">
        <v>1029.8062500000001</v>
      </c>
      <c r="F18" s="109">
        <v>1449.4</v>
      </c>
      <c r="G18" s="109">
        <v>1442.4465</v>
      </c>
      <c r="H18" s="109">
        <v>1635.9579999999999</v>
      </c>
      <c r="I18" s="109">
        <v>1850.3912500000001</v>
      </c>
      <c r="J18" s="109">
        <v>1802.1</v>
      </c>
      <c r="K18" s="109">
        <v>1377.6247499999999</v>
      </c>
      <c r="L18" s="109">
        <v>1418.6129999999998</v>
      </c>
      <c r="M18" s="110">
        <v>200000</v>
      </c>
      <c r="N18" s="110">
        <v>25000</v>
      </c>
      <c r="O18" s="110">
        <v>1466</v>
      </c>
      <c r="P18" s="110">
        <v>1500</v>
      </c>
      <c r="Q18" s="111"/>
      <c r="S18" s="4"/>
      <c r="U18"/>
    </row>
    <row r="19" spans="1:21" s="134" customFormat="1">
      <c r="A19" s="131" t="s">
        <v>22</v>
      </c>
      <c r="B19" s="132" t="s">
        <v>14</v>
      </c>
      <c r="C19" s="133">
        <f>C18*$C$15/$A$13</f>
        <v>69.026724999999999</v>
      </c>
      <c r="D19" s="133">
        <f>D18*$D$15/$A$13</f>
        <v>70.213700000000003</v>
      </c>
      <c r="E19" s="133">
        <f>E18*$E$15/$A$13</f>
        <v>15.447093750000002</v>
      </c>
      <c r="F19" s="133">
        <f>F18*$F$15/300</f>
        <v>48.313333333333333</v>
      </c>
      <c r="G19" s="133">
        <f>G18*$G$15/$A$13</f>
        <v>72.122325000000004</v>
      </c>
      <c r="H19" s="133">
        <f>H18*$H$15/$A$13</f>
        <v>81.797899999999998</v>
      </c>
      <c r="I19" s="133">
        <f>I18*$I$15/$A$13</f>
        <v>55.511737500000002</v>
      </c>
      <c r="J19" s="133">
        <f>J18*$J$15/$A$13</f>
        <v>18.021000000000001</v>
      </c>
      <c r="K19" s="133">
        <f>K18*$K$15/$A$13</f>
        <v>27.552495</v>
      </c>
      <c r="L19" s="133">
        <f>L18*$L$15/$A$13</f>
        <v>28.372259999999994</v>
      </c>
      <c r="M19" s="133">
        <f>M18*$M$15/16000</f>
        <v>187.5</v>
      </c>
      <c r="N19" s="133">
        <f>N18*$N$15/$A$13</f>
        <v>125</v>
      </c>
      <c r="O19" s="133">
        <f>O18*$O$15/700</f>
        <v>10.471428571428572</v>
      </c>
      <c r="P19" s="81">
        <f>P18*$P$15/1000</f>
        <v>45</v>
      </c>
      <c r="Q19" s="116">
        <f>SUM(C19:P19)</f>
        <v>854.34999815476181</v>
      </c>
      <c r="R19" s="7"/>
      <c r="S19" s="4"/>
      <c r="U19"/>
    </row>
    <row r="20" spans="1:21">
      <c r="A20" s="112" t="s">
        <v>42</v>
      </c>
      <c r="B20" s="135" t="s">
        <v>14</v>
      </c>
      <c r="C20" s="107">
        <v>8.0794434539808016E-2</v>
      </c>
      <c r="D20" s="107">
        <v>8.2183765613213111E-2</v>
      </c>
      <c r="E20" s="107">
        <v>1.8080521780725545E-2</v>
      </c>
      <c r="F20" s="107">
        <v>5.6549813820660398E-2</v>
      </c>
      <c r="G20" s="107">
        <v>8.4417773928449583E-2</v>
      </c>
      <c r="H20" s="107">
        <v>9.5742845644839175E-2</v>
      </c>
      <c r="I20" s="107">
        <v>6.4975405419201854E-2</v>
      </c>
      <c r="J20" s="107">
        <v>2.1093228815967733E-2</v>
      </c>
      <c r="K20" s="107">
        <v>3.2249657704112249E-2</v>
      </c>
      <c r="L20" s="107">
        <v>3.3209176638706428E-2</v>
      </c>
      <c r="M20" s="107">
        <v>0.21946509089362132</v>
      </c>
      <c r="N20" s="107">
        <v>0.14631006059574755</v>
      </c>
      <c r="O20" s="107">
        <v>1.2256602790478051E-2</v>
      </c>
      <c r="P20" s="107">
        <v>5.2671621814469112E-2</v>
      </c>
      <c r="Q20" s="113">
        <v>1</v>
      </c>
      <c r="R20" s="7"/>
      <c r="S20" s="4"/>
      <c r="T20" s="134"/>
    </row>
    <row r="21" spans="1:21" ht="13.5" thickBot="1">
      <c r="A21" s="136" t="s">
        <v>15</v>
      </c>
      <c r="B21" s="114"/>
      <c r="C21" s="115">
        <f>C19*C20</f>
        <v>5.5769752145098295</v>
      </c>
      <c r="D21" s="115">
        <f>D19*D20</f>
        <v>5.7704262636364616</v>
      </c>
      <c r="E21" s="115">
        <f>E19*E20</f>
        <v>0.27929151499578447</v>
      </c>
      <c r="F21" s="115">
        <f t="shared" ref="F21:O21" si="0">F19*F20</f>
        <v>2.7321100050555058</v>
      </c>
      <c r="G21" s="115">
        <f t="shared" si="0"/>
        <v>6.0884061270441681</v>
      </c>
      <c r="H21" s="115">
        <f t="shared" si="0"/>
        <v>7.83156371377199</v>
      </c>
      <c r="I21" s="115">
        <f t="shared" si="0"/>
        <v>3.606897649586811</v>
      </c>
      <c r="J21" s="115">
        <f t="shared" si="0"/>
        <v>0.38012107649255455</v>
      </c>
      <c r="K21" s="115">
        <f t="shared" si="0"/>
        <v>0.88855853264426421</v>
      </c>
      <c r="L21" s="115">
        <f t="shared" si="0"/>
        <v>0.94221939397930465</v>
      </c>
      <c r="M21" s="115">
        <f t="shared" si="0"/>
        <v>41.149704542553998</v>
      </c>
      <c r="N21" s="115">
        <f t="shared" si="0"/>
        <v>18.288757574468445</v>
      </c>
      <c r="O21" s="115">
        <f t="shared" si="0"/>
        <v>0.12834414064886301</v>
      </c>
      <c r="P21" s="115">
        <f>P19*P20</f>
        <v>2.3702229816511102</v>
      </c>
      <c r="Q21" s="117">
        <f>SUM(C21:P21)</f>
        <v>96.033598731039092</v>
      </c>
      <c r="R21" s="7"/>
      <c r="S21" s="4"/>
      <c r="T21" s="134"/>
    </row>
    <row r="25" spans="1:21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R25" s="4"/>
      <c r="S25" s="4"/>
    </row>
    <row r="26" spans="1:21">
      <c r="E26" s="4"/>
      <c r="F26" s="4"/>
      <c r="R26" s="4"/>
      <c r="S26" s="4"/>
    </row>
    <row r="27" spans="1:21" ht="15">
      <c r="C27" s="103"/>
      <c r="D27" s="105"/>
      <c r="E27" s="104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4"/>
      <c r="S27" s="4"/>
    </row>
    <row r="28" spans="1:21" ht="15">
      <c r="D28" s="33"/>
      <c r="E28" s="4"/>
      <c r="R28" s="4"/>
      <c r="S28" s="4"/>
    </row>
    <row r="29" spans="1:21" ht="15">
      <c r="D29" s="33"/>
      <c r="E29" s="4"/>
      <c r="R29" s="4"/>
      <c r="S29" s="4"/>
    </row>
    <row r="30" spans="1:21" ht="15">
      <c r="D30" s="33"/>
      <c r="E30" s="4"/>
      <c r="R30" s="4"/>
      <c r="S30" s="4"/>
    </row>
    <row r="31" spans="1:21" ht="15">
      <c r="D31" s="33"/>
      <c r="E31" s="4"/>
      <c r="R31" s="4"/>
      <c r="S31" s="4"/>
    </row>
    <row r="32" spans="1:21">
      <c r="E32" s="4"/>
      <c r="R32" s="4"/>
      <c r="S32" s="4"/>
    </row>
    <row r="33" spans="5:19">
      <c r="E33" s="4"/>
      <c r="R33" s="4"/>
      <c r="S33" s="4"/>
    </row>
    <row r="34" spans="5:19">
      <c r="E34" s="4"/>
      <c r="R34" s="4"/>
      <c r="S34" s="4"/>
    </row>
    <row r="35" spans="5:19">
      <c r="E35" s="4"/>
      <c r="R35" s="4"/>
      <c r="S35" s="4"/>
    </row>
    <row r="36" spans="5:19">
      <c r="E36" s="4"/>
      <c r="R36" s="4"/>
      <c r="S36" s="4"/>
    </row>
    <row r="37" spans="5:19">
      <c r="R37" s="4"/>
      <c r="S37" s="4"/>
    </row>
    <row r="38" spans="5:19">
      <c r="R38" s="4"/>
      <c r="S38" s="4"/>
    </row>
    <row r="39" spans="5:19">
      <c r="R39" s="4"/>
      <c r="S39" s="4"/>
    </row>
    <row r="40" spans="5:19" ht="15">
      <c r="R40" s="34"/>
    </row>
    <row r="41" spans="5:19" ht="15">
      <c r="R41" s="34"/>
    </row>
    <row r="42" spans="5:19" ht="15">
      <c r="R42" s="34"/>
    </row>
    <row r="43" spans="5:19" ht="15">
      <c r="R43" s="34"/>
    </row>
    <row r="44" spans="5:19" ht="15">
      <c r="R44" s="34"/>
    </row>
    <row r="45" spans="5:19" ht="15">
      <c r="R45" s="34"/>
    </row>
  </sheetData>
  <mergeCells count="1">
    <mergeCell ref="E12:N13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Weekly National</vt:lpstr>
      <vt:lpstr>Report</vt:lpstr>
      <vt:lpstr>Changes</vt:lpstr>
      <vt:lpstr>Base prices</vt:lpstr>
      <vt:lpstr>Unit Price</vt:lpstr>
      <vt:lpstr>National Index</vt:lpstr>
      <vt:lpstr>Report!Print_Area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2018-06-14T09:36:23Z</cp:lastPrinted>
  <dcterms:created xsi:type="dcterms:W3CDTF">2003-10-25T09:26:21Z</dcterms:created>
  <dcterms:modified xsi:type="dcterms:W3CDTF">2018-06-14T09:37:38Z</dcterms:modified>
</cp:coreProperties>
</file>