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785" yWindow="-15" windowWidth="10860" windowHeight="10170" tabRatio="795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Area" localSheetId="1">Report!$A$1:$I$35</definedName>
    <definedName name="_xlnm.Print_Titles" localSheetId="4">Changes!$14:$16</definedName>
  </definedNames>
  <calcPr calcId="125725"/>
</workbook>
</file>

<file path=xl/calcChain.xml><?xml version="1.0" encoding="utf-8"?>
<calcChain xmlns="http://schemas.openxmlformats.org/spreadsheetml/2006/main">
  <c r="C21" i="7"/>
  <c r="Q21" s="1"/>
  <c r="D21"/>
  <c r="E21"/>
  <c r="F21"/>
  <c r="G21"/>
  <c r="H21"/>
  <c r="I21"/>
  <c r="J21"/>
  <c r="K21"/>
  <c r="L21"/>
  <c r="M21"/>
  <c r="N21"/>
  <c r="O21"/>
  <c r="P21"/>
  <c r="E18" i="6"/>
  <c r="J19" i="13" l="1"/>
  <c r="E19"/>
  <c r="D19"/>
  <c r="P19" i="7" l="1"/>
  <c r="H19"/>
  <c r="C22" i="14" l="1"/>
  <c r="D22"/>
  <c r="D24" s="1"/>
  <c r="E22"/>
  <c r="E24" s="1"/>
  <c r="F22"/>
  <c r="G22"/>
  <c r="H22"/>
  <c r="H24" s="1"/>
  <c r="I22"/>
  <c r="I24" s="1"/>
  <c r="J22"/>
  <c r="K22"/>
  <c r="L22"/>
  <c r="L24" s="1"/>
  <c r="C24"/>
  <c r="F24"/>
  <c r="G24"/>
  <c r="J24"/>
  <c r="K24"/>
  <c r="C27"/>
  <c r="C29" s="1"/>
  <c r="D27"/>
  <c r="E27"/>
  <c r="E29" s="1"/>
  <c r="F27"/>
  <c r="F29" s="1"/>
  <c r="G27"/>
  <c r="G29" s="1"/>
  <c r="H27"/>
  <c r="I27"/>
  <c r="I29" s="1"/>
  <c r="J27"/>
  <c r="J29" s="1"/>
  <c r="K27"/>
  <c r="L27"/>
  <c r="L29" s="1"/>
  <c r="D29"/>
  <c r="H29"/>
  <c r="K29"/>
  <c r="Q26" l="1"/>
  <c r="Q21"/>
  <c r="Q16"/>
  <c r="Q31"/>
  <c r="C32" l="1"/>
  <c r="C19" i="7"/>
  <c r="Q23" i="13" l="1"/>
  <c r="P23"/>
  <c r="O23"/>
  <c r="N23"/>
  <c r="M23"/>
  <c r="L23"/>
  <c r="K23"/>
  <c r="J23"/>
  <c r="I23"/>
  <c r="H23"/>
  <c r="G23"/>
  <c r="F23"/>
  <c r="E23"/>
  <c r="D23"/>
  <c r="C23"/>
  <c r="F21" i="6"/>
  <c r="E21"/>
  <c r="E20"/>
  <c r="E19"/>
  <c r="P32" i="14"/>
  <c r="P34" s="1"/>
  <c r="O32"/>
  <c r="O34" s="1"/>
  <c r="N32"/>
  <c r="N34" s="1"/>
  <c r="M32"/>
  <c r="M34" s="1"/>
  <c r="L32"/>
  <c r="L34" s="1"/>
  <c r="K32"/>
  <c r="K34" s="1"/>
  <c r="J32"/>
  <c r="J34" s="1"/>
  <c r="I32"/>
  <c r="I34" s="1"/>
  <c r="H32"/>
  <c r="H34" s="1"/>
  <c r="G32"/>
  <c r="G34" s="1"/>
  <c r="F32"/>
  <c r="F34" s="1"/>
  <c r="E32"/>
  <c r="E34" s="1"/>
  <c r="D32"/>
  <c r="D34" s="1"/>
  <c r="C34"/>
  <c r="O19" i="7"/>
  <c r="N19"/>
  <c r="M19"/>
  <c r="L19"/>
  <c r="K19"/>
  <c r="J19"/>
  <c r="I19"/>
  <c r="G19"/>
  <c r="F19"/>
  <c r="E19"/>
  <c r="D19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I19"/>
  <c r="H19"/>
  <c r="G19"/>
  <c r="F19"/>
  <c r="C19"/>
  <c r="F18" i="6"/>
  <c r="Q34" i="14" l="1"/>
  <c r="Q32"/>
  <c r="F20" i="6"/>
  <c r="F19"/>
  <c r="P27" i="14"/>
  <c r="P29" s="1"/>
  <c r="O27"/>
  <c r="O29" s="1"/>
  <c r="N27"/>
  <c r="N29" s="1"/>
  <c r="M27"/>
  <c r="P22"/>
  <c r="P24" s="1"/>
  <c r="O22"/>
  <c r="O24" s="1"/>
  <c r="N22"/>
  <c r="N24" s="1"/>
  <c r="M22"/>
  <c r="M24" s="1"/>
  <c r="P17"/>
  <c r="P19" s="1"/>
  <c r="O17"/>
  <c r="O19" s="1"/>
  <c r="N17"/>
  <c r="N19" s="1"/>
  <c r="M17"/>
  <c r="M19" s="1"/>
  <c r="L17"/>
  <c r="L19" s="1"/>
  <c r="K17"/>
  <c r="K19" s="1"/>
  <c r="J17"/>
  <c r="J19" s="1"/>
  <c r="I17"/>
  <c r="I19" s="1"/>
  <c r="H17"/>
  <c r="H19" s="1"/>
  <c r="G17"/>
  <c r="G19" s="1"/>
  <c r="F17"/>
  <c r="F19" s="1"/>
  <c r="E17"/>
  <c r="E19" s="1"/>
  <c r="D17"/>
  <c r="D19" s="1"/>
  <c r="C17"/>
  <c r="C19" s="1"/>
  <c r="M29" l="1"/>
  <c r="Q29" s="1"/>
  <c r="Q27"/>
  <c r="Q19" i="7"/>
  <c r="Q17" i="14"/>
  <c r="Q24"/>
  <c r="Q22"/>
  <c r="Q19"/>
</calcChain>
</file>

<file path=xl/sharedStrings.xml><?xml version="1.0" encoding="utf-8"?>
<sst xmlns="http://schemas.openxmlformats.org/spreadsheetml/2006/main" count="132" uniqueCount="45">
  <si>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</si>
  <si>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</si>
  <si>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</si>
  <si>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</si>
  <si>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</si>
  <si>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</si>
  <si>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</si>
  <si>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</si>
  <si>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</si>
  <si>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</si>
  <si>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</si>
  <si>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</si>
  <si>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</si>
  <si>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</si>
  <si>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</si>
  <si>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</si>
  <si>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</si>
  <si>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</si>
  <si>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</si>
  <si>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</si>
  <si>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</si>
  <si>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</si>
  <si>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</si>
  <si>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</si>
  <si>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</si>
  <si>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</si>
  <si>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</si>
  <si>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</si>
  <si>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</si>
  <si>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</si>
  <si>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</si>
  <si>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</si>
  <si>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</si>
  <si>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National Weekly Average Price &amp; index of Fatouch 2019</t>
  </si>
  <si>
    <t>Fatouch 2019- Weekly Average Prices &amp; Index</t>
  </si>
  <si>
    <t>National Changes in Fatouch's Vegetables Ingredients (2019)</t>
  </si>
  <si>
    <t>National Base Average Prices &amp; Index of Fatouch 2019</t>
  </si>
  <si>
    <t>6th-May</t>
  </si>
  <si>
    <t>13th-May</t>
  </si>
  <si>
    <t>20th-June</t>
  </si>
  <si>
    <t>27th-June</t>
  </si>
  <si>
    <t>(base: 08-30 April avg)</t>
  </si>
  <si>
    <t>Weights (8th Apr-3th May 2019 avg)</t>
  </si>
  <si>
    <t>8th Apr-3th May 2019 avg</t>
  </si>
  <si>
    <t>8th April-3th May 2019 avg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</si>
</sst>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27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3" fillId="0" borderId="13" xfId="0" applyNumberFormat="1" applyFont="1" applyBorder="1" applyAlignment="1"/>
    <xf numFmtId="0" fontId="12" fillId="0" borderId="20" xfId="0" applyFont="1" applyBorder="1"/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left"/>
    </xf>
    <xf numFmtId="0" fontId="11" fillId="0" borderId="34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3" borderId="35" xfId="0" applyNumberFormat="1" applyFont="1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4" fillId="0" borderId="12" xfId="0" applyNumberFormat="1" applyFont="1" applyBorder="1"/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0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1" fillId="0" borderId="0" xfId="0" applyFont="1"/>
    <xf numFmtId="0" fontId="8" fillId="0" borderId="28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67" fontId="2" fillId="0" borderId="21" xfId="0" applyNumberFormat="1" applyFont="1" applyBorder="1" applyAlignment="1">
      <alignment horizontal="right"/>
    </xf>
    <xf numFmtId="164" fontId="5" fillId="2" borderId="32" xfId="0" applyNumberFormat="1" applyFont="1" applyFill="1" applyBorder="1" applyAlignment="1">
      <alignment horizontal="center"/>
    </xf>
    <xf numFmtId="4" fontId="3" fillId="3" borderId="35" xfId="0" applyNumberFormat="1" applyFont="1" applyFill="1" applyBorder="1" applyAlignment="1">
      <alignment horizontal="center"/>
    </xf>
    <xf numFmtId="4" fontId="12" fillId="0" borderId="42" xfId="0" applyNumberFormat="1" applyFont="1" applyFill="1" applyBorder="1" applyAlignment="1">
      <alignment horizontal="right"/>
    </xf>
    <xf numFmtId="4" fontId="12" fillId="0" borderId="29" xfId="0" applyNumberFormat="1" applyFont="1" applyFill="1" applyBorder="1" applyAlignment="1">
      <alignment horizontal="right"/>
    </xf>
    <xf numFmtId="4" fontId="12" fillId="0" borderId="36" xfId="0" applyNumberFormat="1" applyFont="1" applyFill="1" applyBorder="1" applyAlignment="1">
      <alignment horizontal="right"/>
    </xf>
    <xf numFmtId="4" fontId="12" fillId="0" borderId="38" xfId="0" applyNumberFormat="1" applyFont="1" applyFill="1" applyBorder="1" applyAlignment="1">
      <alignment horizontal="right"/>
    </xf>
    <xf numFmtId="4" fontId="24" fillId="0" borderId="43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10" fontId="25" fillId="0" borderId="34" xfId="0" applyNumberFormat="1" applyFont="1" applyFill="1" applyBorder="1" applyAlignment="1">
      <alignment horizontal="right"/>
    </xf>
    <xf numFmtId="10" fontId="25" fillId="0" borderId="15" xfId="1" applyNumberFormat="1" applyFont="1" applyBorder="1" applyAlignment="1">
      <alignment horizontal="right"/>
    </xf>
    <xf numFmtId="0" fontId="20" fillId="0" borderId="40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6" fillId="0" borderId="4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4" fillId="0" borderId="0" xfId="1" applyNumberFormat="1" applyFont="1"/>
    <xf numFmtId="10" fontId="5" fillId="0" borderId="45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3" fontId="11" fillId="0" borderId="47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5" fillId="0" borderId="48" xfId="0" applyNumberFormat="1" applyFont="1" applyFill="1" applyBorder="1" applyAlignment="1">
      <alignment horizontal="center"/>
    </xf>
    <xf numFmtId="10" fontId="5" fillId="0" borderId="50" xfId="0" applyNumberFormat="1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right"/>
    </xf>
    <xf numFmtId="4" fontId="3" fillId="3" borderId="53" xfId="0" applyNumberFormat="1" applyFont="1" applyFill="1" applyBorder="1"/>
    <xf numFmtId="10" fontId="25" fillId="0" borderId="54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4" fontId="24" fillId="0" borderId="21" xfId="0" applyNumberFormat="1" applyFont="1" applyFill="1" applyBorder="1" applyAlignment="1">
      <alignment horizontal="right"/>
    </xf>
    <xf numFmtId="10" fontId="25" fillId="0" borderId="56" xfId="0" applyNumberFormat="1" applyFont="1" applyFill="1" applyBorder="1" applyAlignment="1">
      <alignment horizontal="right"/>
    </xf>
    <xf numFmtId="0" fontId="8" fillId="2" borderId="31" xfId="0" applyFont="1" applyFill="1" applyBorder="1" applyAlignment="1">
      <alignment horizontal="left"/>
    </xf>
    <xf numFmtId="0" fontId="8" fillId="3" borderId="33" xfId="0" applyFont="1" applyFill="1" applyBorder="1"/>
    <xf numFmtId="165" fontId="2" fillId="0" borderId="12" xfId="0" applyNumberFormat="1" applyFont="1" applyBorder="1"/>
    <xf numFmtId="2" fontId="2" fillId="0" borderId="12" xfId="0" applyNumberFormat="1" applyFont="1" applyBorder="1"/>
    <xf numFmtId="167" fontId="2" fillId="4" borderId="22" xfId="0" applyNumberFormat="1" applyFont="1" applyFill="1" applyBorder="1"/>
    <xf numFmtId="164" fontId="2" fillId="4" borderId="12" xfId="0" applyNumberFormat="1" applyFont="1" applyFill="1" applyBorder="1" applyAlignment="1">
      <alignment horizontal="right"/>
    </xf>
    <xf numFmtId="2" fontId="2" fillId="4" borderId="12" xfId="0" applyNumberFormat="1" applyFont="1" applyFill="1" applyBorder="1" applyAlignment="1">
      <alignment horizontal="right"/>
    </xf>
    <xf numFmtId="167" fontId="2" fillId="0" borderId="21" xfId="0" applyNumberFormat="1" applyFont="1" applyBorder="1"/>
    <xf numFmtId="0" fontId="8" fillId="0" borderId="46" xfId="0" applyFont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11" fillId="0" borderId="45" xfId="0" applyFont="1" applyFill="1" applyBorder="1" applyAlignment="1">
      <alignment horizontal="center"/>
    </xf>
    <xf numFmtId="164" fontId="3" fillId="0" borderId="4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5" xfId="0" applyNumberFormat="1" applyFont="1" applyFill="1" applyBorder="1" applyAlignment="1">
      <alignment horizontal="center"/>
    </xf>
    <xf numFmtId="0" fontId="8" fillId="3" borderId="51" xfId="0" applyFont="1" applyFill="1" applyBorder="1"/>
    <xf numFmtId="0" fontId="25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10" fontId="25" fillId="0" borderId="23" xfId="0" applyNumberFormat="1" applyFont="1" applyFill="1" applyBorder="1" applyAlignment="1">
      <alignment horizontal="right"/>
    </xf>
    <xf numFmtId="10" fontId="25" fillId="0" borderId="60" xfId="0" applyNumberFormat="1" applyFont="1" applyFill="1" applyBorder="1" applyAlignment="1">
      <alignment horizontal="right"/>
    </xf>
    <xf numFmtId="10" fontId="25" fillId="0" borderId="57" xfId="0" applyNumberFormat="1" applyFont="1" applyFill="1" applyBorder="1" applyAlignment="1">
      <alignment horizontal="right"/>
    </xf>
    <xf numFmtId="10" fontId="25" fillId="0" borderId="61" xfId="1" applyNumberFormat="1" applyFont="1" applyBorder="1" applyAlignment="1">
      <alignment horizontal="right"/>
    </xf>
    <xf numFmtId="0" fontId="20" fillId="0" borderId="62" xfId="0" applyFont="1" applyBorder="1" applyAlignment="1">
      <alignment horizontal="left"/>
    </xf>
    <xf numFmtId="0" fontId="26" fillId="0" borderId="63" xfId="0" applyFont="1" applyBorder="1" applyAlignment="1">
      <alignment horizontal="center"/>
    </xf>
    <xf numFmtId="4" fontId="24" fillId="0" borderId="64" xfId="0" applyNumberFormat="1" applyFont="1" applyFill="1" applyBorder="1" applyAlignment="1">
      <alignment horizontal="right"/>
    </xf>
    <xf numFmtId="4" fontId="24" fillId="0" borderId="65" xfId="0" applyNumberFormat="1" applyFont="1" applyFill="1" applyBorder="1" applyAlignment="1">
      <alignment horizontal="right"/>
    </xf>
    <xf numFmtId="4" fontId="24" fillId="0" borderId="66" xfId="0" applyNumberFormat="1" applyFont="1" applyFill="1" applyBorder="1" applyAlignment="1">
      <alignment horizontal="right"/>
    </xf>
    <xf numFmtId="4" fontId="24" fillId="0" borderId="67" xfId="0" applyNumberFormat="1" applyFont="1" applyFill="1" applyBorder="1" applyAlignment="1">
      <alignment horizontal="right"/>
    </xf>
    <xf numFmtId="4" fontId="24" fillId="0" borderId="68" xfId="0" applyNumberFormat="1" applyFont="1" applyFill="1" applyBorder="1" applyAlignment="1">
      <alignment horizontal="right"/>
    </xf>
    <xf numFmtId="0" fontId="20" fillId="0" borderId="11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4" fontId="24" fillId="0" borderId="69" xfId="0" applyNumberFormat="1" applyFont="1" applyFill="1" applyBorder="1" applyAlignment="1">
      <alignment horizontal="right"/>
    </xf>
    <xf numFmtId="4" fontId="24" fillId="0" borderId="70" xfId="0" applyNumberFormat="1" applyFont="1" applyFill="1" applyBorder="1" applyAlignment="1">
      <alignment horizontal="right"/>
    </xf>
    <xf numFmtId="4" fontId="24" fillId="0" borderId="71" xfId="0" applyNumberFormat="1" applyFont="1" applyFill="1" applyBorder="1" applyAlignment="1">
      <alignment horizontal="right"/>
    </xf>
    <xf numFmtId="4" fontId="24" fillId="0" borderId="72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167" fontId="2" fillId="0" borderId="57" xfId="0" applyNumberFormat="1" applyFont="1" applyBorder="1"/>
    <xf numFmtId="165" fontId="2" fillId="0" borderId="23" xfId="0" applyNumberFormat="1" applyFont="1" applyBorder="1"/>
    <xf numFmtId="2" fontId="2" fillId="0" borderId="23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2" fontId="18" fillId="3" borderId="1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top"/>
    </xf>
    <xf numFmtId="0" fontId="19" fillId="2" borderId="25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FFF99"/>
      <color rgb="FFCCFFCC"/>
      <color rgb="FFFF00FF"/>
      <color rgb="FF66FFCC"/>
      <color rgb="FFFBFE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- 2019  </a:t>
            </a:r>
          </a:p>
        </c:rich>
      </c:tx>
      <c:layout>
        <c:manualLayout>
          <c:xMode val="edge"/>
          <c:yMode val="edge"/>
          <c:x val="0.42059797667916132"/>
          <c:y val="0.1961483550874525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135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gradFill rotWithShape="0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2409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Report!$B$17:$B$21</c:f>
              <c:strCache>
                <c:ptCount val="5"/>
                <c:pt idx="0">
                  <c:v>8th April-3th May 2019 avg</c:v>
                </c:pt>
                <c:pt idx="1">
                  <c:v>06/05/2019</c:v>
                </c:pt>
                <c:pt idx="2">
                  <c:v>13/05/2019</c:v>
                </c:pt>
                <c:pt idx="3">
                  <c:v>20/05/2019</c:v>
                </c:pt>
                <c:pt idx="4">
                  <c:v>27/05/2019</c:v>
                </c:pt>
              </c:strCache>
            </c:strRef>
          </c:cat>
          <c:val>
            <c:numRef>
              <c:f>Report!$C$17:$C$21</c:f>
              <c:numCache>
                <c:formatCode>#,##0.0</c:formatCode>
                <c:ptCount val="5"/>
                <c:pt idx="0" formatCode="0.0">
                  <c:v>896.15264882936503</c:v>
                </c:pt>
                <c:pt idx="1">
                  <c:v>894.44184952380954</c:v>
                </c:pt>
                <c:pt idx="2" formatCode="0.0">
                  <c:v>874.03032952380954</c:v>
                </c:pt>
                <c:pt idx="3">
                  <c:v>881.2221428571429</c:v>
                </c:pt>
                <c:pt idx="4" formatCode="0.0">
                  <c:v>837.28278174603179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Report!$B$17:$B$21</c:f>
              <c:strCache>
                <c:ptCount val="5"/>
                <c:pt idx="0">
                  <c:v>8th April-3th May 2019 avg</c:v>
                </c:pt>
                <c:pt idx="1">
                  <c:v>06/05/2019</c:v>
                </c:pt>
                <c:pt idx="2">
                  <c:v>13/05/2019</c:v>
                </c:pt>
                <c:pt idx="3">
                  <c:v>20/05/2019</c:v>
                </c:pt>
                <c:pt idx="4">
                  <c:v>27/05/2019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5453184"/>
        <c:axId val="95454720"/>
      </c:barChart>
      <c:catAx>
        <c:axId val="95453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54720"/>
        <c:crosses val="autoZero"/>
        <c:auto val="1"/>
        <c:lblAlgn val="ctr"/>
        <c:lblOffset val="100"/>
        <c:tickLblSkip val="1"/>
        <c:tickMarkSkip val="1"/>
      </c:catAx>
      <c:valAx>
        <c:axId val="95454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017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5318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6133"/>
          <c:y val="0.94687615746707565"/>
          <c:w val="0.39021954423529231"/>
          <c:h val="4.469273743016937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National fatouch Index</a:t>
            </a:r>
            <a:r>
              <a:rPr lang="en-US" sz="1200" baseline="0"/>
              <a:t> - 2019</a:t>
            </a:r>
            <a:r>
              <a:rPr lang="en-US" sz="1200"/>
              <a:t>    </a:t>
            </a:r>
          </a:p>
        </c:rich>
      </c:tx>
      <c:layout>
        <c:manualLayout>
          <c:xMode val="edge"/>
          <c:yMode val="edge"/>
          <c:x val="0.39421481405733388"/>
          <c:y val="0.2083109165625414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59655567529582E-2"/>
          <c:y val="0.2894922650448466"/>
          <c:w val="0.88033141066949316"/>
          <c:h val="0.63415754632237764"/>
        </c:manualLayout>
      </c:layout>
      <c:lineChart>
        <c:grouping val="standard"/>
        <c:ser>
          <c:idx val="2"/>
          <c:order val="0"/>
          <c:tx>
            <c:v>Fluctuation vs base period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43591</c:v>
                </c:pt>
                <c:pt idx="1">
                  <c:v>43598</c:v>
                </c:pt>
                <c:pt idx="2">
                  <c:v>43605</c:v>
                </c:pt>
                <c:pt idx="3">
                  <c:v>43612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-1.104939965625931E-2</c:v>
                </c:pt>
                <c:pt idx="1">
                  <c:v>-2.6901675380049995E-2</c:v>
                </c:pt>
                <c:pt idx="2">
                  <c:v>-1.736857791199739E-2</c:v>
                </c:pt>
                <c:pt idx="3">
                  <c:v>-4.864849525717304E-2</c:v>
                </c:pt>
              </c:numCache>
            </c:numRef>
          </c:val>
        </c:ser>
        <c:ser>
          <c:idx val="3"/>
          <c:order val="1"/>
          <c:tx>
            <c:v>Weekly fluctuations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43591</c:v>
                </c:pt>
                <c:pt idx="1">
                  <c:v>43598</c:v>
                </c:pt>
                <c:pt idx="2">
                  <c:v>43605</c:v>
                </c:pt>
                <c:pt idx="3">
                  <c:v>43612</c:v>
                </c:pt>
              </c:numCache>
            </c:numRef>
          </c:cat>
          <c:val>
            <c:numRef>
              <c:f>Report!$F$18:$F$21</c:f>
              <c:numCache>
                <c:formatCode>0.00%</c:formatCode>
                <c:ptCount val="4"/>
                <c:pt idx="0">
                  <c:v>-1.104939965625931E-2</c:v>
                </c:pt>
                <c:pt idx="1">
                  <c:v>-1.6029390869756951E-2</c:v>
                </c:pt>
                <c:pt idx="2">
                  <c:v>9.7966435938278088E-3</c:v>
                </c:pt>
                <c:pt idx="3">
                  <c:v>-3.1832807950216729E-2</c:v>
                </c:pt>
              </c:numCache>
            </c:numRef>
          </c:val>
        </c:ser>
        <c:marker val="1"/>
        <c:axId val="95665152"/>
        <c:axId val="95675520"/>
      </c:lineChart>
      <c:dateAx>
        <c:axId val="95665152"/>
        <c:scaling>
          <c:orientation val="minMax"/>
          <c:max val="43612"/>
          <c:min val="43591"/>
        </c:scaling>
        <c:axPos val="b"/>
        <c:minorGridlines/>
        <c:numFmt formatCode="dd/mm/yyyy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75520"/>
        <c:crosses val="autoZero"/>
        <c:auto val="1"/>
        <c:lblOffset val="100"/>
        <c:baseTimeUnit val="days"/>
        <c:majorUnit val="1"/>
        <c:majorTimeUnit val="days"/>
      </c:dateAx>
      <c:valAx>
        <c:axId val="95675520"/>
        <c:scaling>
          <c:orientation val="minMax"/>
          <c:max val="2.5000000000000008E-2"/>
          <c:min val="-0.05"/>
        </c:scaling>
        <c:axPos val="l"/>
        <c:majorGridlines/>
        <c:numFmt formatCode="0.00%" sourceLinked="1"/>
        <c:tickLblPos val="nextTo"/>
        <c:spPr>
          <a:ln w="3175">
            <a:solidFill>
              <a:schemeClr val="bg2">
                <a:lumMod val="9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65152"/>
        <c:crossesAt val="43241"/>
        <c:crossBetween val="midCat"/>
        <c:majorUnit val="5.0000000000000114E-3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38521321199003"/>
          <c:y val="0.93848629822038288"/>
          <c:w val="0.39340659340659739"/>
          <c:h val="5.58659622444752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9526" y="-19640"/>
    <xdr:ext cx="9534525" cy="67460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196" y="0"/>
          <a:ext cx="1504604" cy="116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4"/>
  <sheetViews>
    <sheetView tabSelected="1" topLeftCell="A7" zoomScaleNormal="100" workbookViewId="0">
      <selection activeCell="L37" sqref="L37"/>
    </sheetView>
  </sheetViews>
  <sheetFormatPr defaultRowHeight="12.75"/>
  <cols>
    <col min="1" max="1" width="24.28515625" customWidth="1"/>
    <col min="2" max="2" width="10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152" t="s">
        <v>33</v>
      </c>
      <c r="F9" s="152"/>
      <c r="G9" s="152"/>
      <c r="H9" s="152"/>
      <c r="I9" s="152"/>
      <c r="J9" s="152"/>
      <c r="K9" s="152"/>
      <c r="L9" s="152"/>
      <c r="M9" s="152"/>
      <c r="N9" s="152"/>
      <c r="O9" s="39"/>
      <c r="P9" s="39"/>
      <c r="Q9" s="38"/>
    </row>
    <row r="10" spans="1:17">
      <c r="A10" s="41">
        <v>1000</v>
      </c>
      <c r="B10" s="6"/>
      <c r="C10" s="16"/>
      <c r="D10" s="16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57" t="s">
        <v>19</v>
      </c>
      <c r="C12" s="58">
        <v>50</v>
      </c>
      <c r="D12" s="58">
        <v>50</v>
      </c>
      <c r="E12" s="58">
        <v>15</v>
      </c>
      <c r="F12" s="58">
        <v>10</v>
      </c>
      <c r="G12" s="58">
        <v>50</v>
      </c>
      <c r="H12" s="58">
        <v>50</v>
      </c>
      <c r="I12" s="58">
        <v>30</v>
      </c>
      <c r="J12" s="58">
        <v>10</v>
      </c>
      <c r="K12" s="58">
        <v>20</v>
      </c>
      <c r="L12" s="58">
        <v>20</v>
      </c>
      <c r="M12" s="58">
        <v>15</v>
      </c>
      <c r="N12" s="58">
        <v>5</v>
      </c>
      <c r="O12" s="58">
        <v>5</v>
      </c>
      <c r="P12" s="59">
        <v>30</v>
      </c>
      <c r="Q12" s="61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5.75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 ht="9.75" customHeight="1" thickBot="1">
      <c r="A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73" t="s">
        <v>21</v>
      </c>
      <c r="B16" s="48" t="s">
        <v>17</v>
      </c>
      <c r="C16" s="49">
        <v>1579.9</v>
      </c>
      <c r="D16" s="49">
        <v>1405.65</v>
      </c>
      <c r="E16" s="49">
        <v>1311.65</v>
      </c>
      <c r="F16" s="49">
        <v>1323.95</v>
      </c>
      <c r="G16" s="49">
        <v>1113.95</v>
      </c>
      <c r="H16" s="49">
        <v>1793.2</v>
      </c>
      <c r="I16" s="49">
        <v>2849.3325</v>
      </c>
      <c r="J16" s="49">
        <v>1957.9324999999999</v>
      </c>
      <c r="K16" s="49">
        <v>1474.6995000000002</v>
      </c>
      <c r="L16" s="49">
        <v>1677</v>
      </c>
      <c r="M16" s="50">
        <v>200000</v>
      </c>
      <c r="N16" s="50">
        <v>25000</v>
      </c>
      <c r="O16" s="50">
        <v>1457</v>
      </c>
      <c r="P16" s="50">
        <v>1500</v>
      </c>
      <c r="Q16" s="51">
        <f>SUM(C16:P16)</f>
        <v>244444.26449999999</v>
      </c>
    </row>
    <row r="17" spans="1:17">
      <c r="A17" s="112" t="s">
        <v>22</v>
      </c>
      <c r="B17" s="74" t="s">
        <v>14</v>
      </c>
      <c r="C17" s="75">
        <f>C16*$C$12/$A$10</f>
        <v>78.995000000000005</v>
      </c>
      <c r="D17" s="75">
        <f>D16*$D$12/$A$10</f>
        <v>70.282499999999999</v>
      </c>
      <c r="E17" s="75">
        <f>E16*$E$12/$A$10</f>
        <v>19.67475</v>
      </c>
      <c r="F17" s="75">
        <f>F16*$F$12/300</f>
        <v>44.131666666666668</v>
      </c>
      <c r="G17" s="75">
        <f>G16*$G$12/$A$10</f>
        <v>55.697499999999998</v>
      </c>
      <c r="H17" s="75">
        <f>H16*$H$12/$A$10</f>
        <v>89.66</v>
      </c>
      <c r="I17" s="75">
        <f>I16*$I$12/$A$10</f>
        <v>85.47997500000001</v>
      </c>
      <c r="J17" s="75">
        <f>J16*$J$12/$A$10</f>
        <v>19.579324999999997</v>
      </c>
      <c r="K17" s="75">
        <f>K16*$K$12/$A$10</f>
        <v>29.493990000000004</v>
      </c>
      <c r="L17" s="75">
        <f>L16*$L$12/$A$10</f>
        <v>33.54</v>
      </c>
      <c r="M17" s="75">
        <f>M16*$M$12/16000</f>
        <v>187.5</v>
      </c>
      <c r="N17" s="75">
        <f>N16*$N$12/$A$10</f>
        <v>125</v>
      </c>
      <c r="O17" s="75">
        <f>O16*$O$12/700</f>
        <v>10.407142857142857</v>
      </c>
      <c r="P17" s="75">
        <f>P16*$P$12/1000</f>
        <v>45</v>
      </c>
      <c r="Q17" s="78">
        <f>SUM(C17:P17)</f>
        <v>894.44184952380954</v>
      </c>
    </row>
    <row r="18" spans="1:17">
      <c r="A18" s="53" t="s">
        <v>42</v>
      </c>
      <c r="B18" s="76" t="s">
        <v>14</v>
      </c>
      <c r="C18" s="13">
        <v>9.0835989389012911E-2</v>
      </c>
      <c r="D18" s="13">
        <v>8.2267415709036965E-2</v>
      </c>
      <c r="E18" s="13">
        <v>2.3927180573544021E-2</v>
      </c>
      <c r="F18" s="13">
        <v>5.2530035610617289E-2</v>
      </c>
      <c r="G18" s="13">
        <v>5.5105939147579684E-2</v>
      </c>
      <c r="H18" s="13">
        <v>0.12090884680737535</v>
      </c>
      <c r="I18" s="13">
        <v>7.2791714207632502E-2</v>
      </c>
      <c r="J18" s="13">
        <v>2.3122176815599027E-2</v>
      </c>
      <c r="K18" s="13">
        <v>3.3399996126886641E-2</v>
      </c>
      <c r="L18" s="13">
        <v>3.4569997690090906E-2</v>
      </c>
      <c r="M18" s="13">
        <v>0.20922774735412467</v>
      </c>
      <c r="N18" s="13">
        <v>0.13948516490274979</v>
      </c>
      <c r="O18" s="13">
        <v>1.1613136300760368E-2</v>
      </c>
      <c r="P18" s="13">
        <v>5.0214659364989922E-2</v>
      </c>
      <c r="Q18" s="24">
        <v>1</v>
      </c>
    </row>
    <row r="19" spans="1:17" ht="13.5" thickBot="1">
      <c r="A19" s="113" t="s">
        <v>15</v>
      </c>
      <c r="B19" s="54" t="s">
        <v>37</v>
      </c>
      <c r="C19" s="55">
        <f>C17*C18</f>
        <v>7.1755889817850758</v>
      </c>
      <c r="D19" s="55">
        <f t="shared" ref="D19:L19" si="0">D17*D18</f>
        <v>5.7819596445703905</v>
      </c>
      <c r="E19" s="55">
        <f t="shared" si="0"/>
        <v>0.47076129598933519</v>
      </c>
      <c r="F19" s="55">
        <f t="shared" si="0"/>
        <v>2.3182380215558922</v>
      </c>
      <c r="G19" s="55">
        <f t="shared" si="0"/>
        <v>3.0692630456723196</v>
      </c>
      <c r="H19" s="55">
        <f t="shared" si="0"/>
        <v>10.840687204749273</v>
      </c>
      <c r="I19" s="55">
        <f t="shared" si="0"/>
        <v>6.2222339106755715</v>
      </c>
      <c r="J19" s="55">
        <f t="shared" si="0"/>
        <v>0.45271661458007834</v>
      </c>
      <c r="K19" s="55">
        <f>K17*K18</f>
        <v>0.98509915176643348</v>
      </c>
      <c r="L19" s="55">
        <f t="shared" si="0"/>
        <v>1.159477722525649</v>
      </c>
      <c r="M19" s="55">
        <f>M17*M18</f>
        <v>39.230202628898375</v>
      </c>
      <c r="N19" s="55">
        <f t="shared" ref="N19:O19" si="1">N17*N18</f>
        <v>17.435645612843722</v>
      </c>
      <c r="O19" s="55">
        <f t="shared" si="1"/>
        <v>0.12085956850148467</v>
      </c>
      <c r="P19" s="55">
        <f>P17*P18</f>
        <v>2.2596596714245463</v>
      </c>
      <c r="Q19" s="79">
        <f>SUM(C19:P19)</f>
        <v>97.522393075538162</v>
      </c>
    </row>
    <row r="20" spans="1:17" ht="10.5" customHeight="1" thickBot="1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>
      <c r="A21" s="73" t="s">
        <v>21</v>
      </c>
      <c r="B21" s="48" t="s">
        <v>17</v>
      </c>
      <c r="C21" s="49">
        <v>1531</v>
      </c>
      <c r="D21" s="49">
        <v>1390.1999999999998</v>
      </c>
      <c r="E21" s="49">
        <v>1304.5999999999999</v>
      </c>
      <c r="F21" s="49">
        <v>1330.625</v>
      </c>
      <c r="G21" s="49">
        <v>1121.9000000000001</v>
      </c>
      <c r="H21" s="49">
        <v>1797.5999999999997</v>
      </c>
      <c r="I21" s="49">
        <v>2237</v>
      </c>
      <c r="J21" s="49">
        <v>2062.1</v>
      </c>
      <c r="K21" s="49">
        <v>1534.701</v>
      </c>
      <c r="L21" s="49">
        <v>1587</v>
      </c>
      <c r="M21" s="50">
        <v>200000</v>
      </c>
      <c r="N21" s="50">
        <v>25000</v>
      </c>
      <c r="O21" s="50">
        <v>1457</v>
      </c>
      <c r="P21" s="50">
        <v>1500</v>
      </c>
      <c r="Q21" s="51">
        <f>SUM(C21:P21)</f>
        <v>243853.726</v>
      </c>
    </row>
    <row r="22" spans="1:17">
      <c r="A22" s="112" t="s">
        <v>22</v>
      </c>
      <c r="B22" s="74" t="s">
        <v>14</v>
      </c>
      <c r="C22" s="75">
        <f>C21*$C$12/$A$10</f>
        <v>76.55</v>
      </c>
      <c r="D22" s="75">
        <f>D21*$D$12/$A$10</f>
        <v>69.509999999999991</v>
      </c>
      <c r="E22" s="75">
        <f>E21*$E$12/$A$10</f>
        <v>19.568999999999999</v>
      </c>
      <c r="F22" s="75">
        <f>F21*$F$12/300</f>
        <v>44.354166666666664</v>
      </c>
      <c r="G22" s="75">
        <f>G21*$G$12/$A$10</f>
        <v>56.095000000000006</v>
      </c>
      <c r="H22" s="75">
        <f>H21*$H$12/$A$10</f>
        <v>89.879999999999981</v>
      </c>
      <c r="I22" s="75">
        <f>I21*$I$12/$A$10</f>
        <v>67.11</v>
      </c>
      <c r="J22" s="75">
        <f>J21*$J$12/$A$10</f>
        <v>20.620999999999999</v>
      </c>
      <c r="K22" s="75">
        <f>K21*$K$12/$A$10</f>
        <v>30.694020000000002</v>
      </c>
      <c r="L22" s="75">
        <f>L21*$L$12/$A$10</f>
        <v>31.74</v>
      </c>
      <c r="M22" s="75">
        <f>M21*$M$12/16000</f>
        <v>187.5</v>
      </c>
      <c r="N22" s="75">
        <f>N21*$N$12/$A$10</f>
        <v>125</v>
      </c>
      <c r="O22" s="75">
        <f>O21*$O$12/700</f>
        <v>10.407142857142857</v>
      </c>
      <c r="P22" s="75">
        <f>P21*$P$12/1000</f>
        <v>45</v>
      </c>
      <c r="Q22" s="52">
        <f>SUM(C22:P22)</f>
        <v>874.03032952380954</v>
      </c>
    </row>
    <row r="23" spans="1:17">
      <c r="A23" s="53" t="s">
        <v>42</v>
      </c>
      <c r="B23" s="76" t="s">
        <v>14</v>
      </c>
      <c r="C23" s="13">
        <v>9.0835989389012911E-2</v>
      </c>
      <c r="D23" s="13">
        <v>8.2267415709036965E-2</v>
      </c>
      <c r="E23" s="13">
        <v>2.3927180573544021E-2</v>
      </c>
      <c r="F23" s="13">
        <v>5.2530035610617289E-2</v>
      </c>
      <c r="G23" s="13">
        <v>5.5105939147579684E-2</v>
      </c>
      <c r="H23" s="13">
        <v>0.12090884680737535</v>
      </c>
      <c r="I23" s="13">
        <v>7.2791714207632502E-2</v>
      </c>
      <c r="J23" s="13">
        <v>2.3122176815599027E-2</v>
      </c>
      <c r="K23" s="13">
        <v>3.3399996126886641E-2</v>
      </c>
      <c r="L23" s="13">
        <v>3.4569997690090906E-2</v>
      </c>
      <c r="M23" s="13">
        <v>0.20922774735412467</v>
      </c>
      <c r="N23" s="13">
        <v>0.13948516490274979</v>
      </c>
      <c r="O23" s="13">
        <v>1.1613136300760368E-2</v>
      </c>
      <c r="P23" s="13">
        <v>5.0214659364989922E-2</v>
      </c>
      <c r="Q23" s="24">
        <v>1</v>
      </c>
    </row>
    <row r="24" spans="1:17" ht="13.5" thickBot="1">
      <c r="A24" s="113" t="s">
        <v>15</v>
      </c>
      <c r="B24" s="54" t="s">
        <v>38</v>
      </c>
      <c r="C24" s="55">
        <f>C22*C23</f>
        <v>6.9534949877289378</v>
      </c>
      <c r="D24" s="55">
        <f t="shared" ref="D24:L24" si="2">D22*D23</f>
        <v>5.7184080659351588</v>
      </c>
      <c r="E24" s="55">
        <f t="shared" si="2"/>
        <v>0.4682309966436829</v>
      </c>
      <c r="F24" s="55">
        <f t="shared" si="2"/>
        <v>2.3299259544792541</v>
      </c>
      <c r="G24" s="55">
        <f t="shared" si="2"/>
        <v>3.0911676564834827</v>
      </c>
      <c r="H24" s="55">
        <f t="shared" si="2"/>
        <v>10.867287151046893</v>
      </c>
      <c r="I24" s="55">
        <f t="shared" si="2"/>
        <v>4.8850519404742174</v>
      </c>
      <c r="J24" s="55">
        <f t="shared" si="2"/>
        <v>0.4768024081144675</v>
      </c>
      <c r="K24" s="55">
        <f t="shared" si="2"/>
        <v>1.0251801491185812</v>
      </c>
      <c r="L24" s="55">
        <f t="shared" si="2"/>
        <v>1.0972517266834854</v>
      </c>
      <c r="M24" s="55">
        <f>M22*M23</f>
        <v>39.230202628898375</v>
      </c>
      <c r="N24" s="55">
        <f t="shared" ref="N24:O24" si="3">N22*N23</f>
        <v>17.435645612843722</v>
      </c>
      <c r="O24" s="55">
        <f t="shared" si="3"/>
        <v>0.12085956850148467</v>
      </c>
      <c r="P24" s="55">
        <f>P22*P23</f>
        <v>2.2596596714245463</v>
      </c>
      <c r="Q24" s="56">
        <f>SUM(C24:P24)</f>
        <v>95.959168518376288</v>
      </c>
    </row>
    <row r="25" spans="1:17" ht="12" customHeight="1" thickBot="1"/>
    <row r="26" spans="1:17">
      <c r="A26" s="73" t="s">
        <v>21</v>
      </c>
      <c r="B26" s="48" t="s">
        <v>17</v>
      </c>
      <c r="C26" s="49">
        <v>1529</v>
      </c>
      <c r="D26" s="49">
        <v>1324</v>
      </c>
      <c r="E26" s="49">
        <v>1117</v>
      </c>
      <c r="F26" s="49">
        <v>1389</v>
      </c>
      <c r="G26" s="49">
        <v>1167</v>
      </c>
      <c r="H26" s="49">
        <v>1983</v>
      </c>
      <c r="I26" s="49">
        <v>2170</v>
      </c>
      <c r="J26" s="49">
        <v>1867</v>
      </c>
      <c r="K26" s="49">
        <v>1625</v>
      </c>
      <c r="L26" s="49">
        <v>1692</v>
      </c>
      <c r="M26" s="50">
        <v>200000</v>
      </c>
      <c r="N26" s="50">
        <v>25000</v>
      </c>
      <c r="O26" s="50">
        <v>1457</v>
      </c>
      <c r="P26" s="50">
        <v>1500</v>
      </c>
      <c r="Q26" s="51">
        <f>SUM(C26:P26)</f>
        <v>243820</v>
      </c>
    </row>
    <row r="27" spans="1:17">
      <c r="A27" s="112" t="s">
        <v>22</v>
      </c>
      <c r="B27" s="74" t="s">
        <v>14</v>
      </c>
      <c r="C27" s="75">
        <f>C26*$C$12/$A$10</f>
        <v>76.45</v>
      </c>
      <c r="D27" s="75">
        <f>D26*$D$12/$A$10</f>
        <v>66.2</v>
      </c>
      <c r="E27" s="75">
        <f>E26*$E$12/$A$10</f>
        <v>16.754999999999999</v>
      </c>
      <c r="F27" s="75">
        <f>F26*$F$12/300</f>
        <v>46.3</v>
      </c>
      <c r="G27" s="75">
        <f>G26*$G$12/$A$10</f>
        <v>58.35</v>
      </c>
      <c r="H27" s="75">
        <f>H26*$H$12/$A$10</f>
        <v>99.15</v>
      </c>
      <c r="I27" s="75">
        <f>I26*$I$12/$A$10</f>
        <v>65.099999999999994</v>
      </c>
      <c r="J27" s="75">
        <f>J26*$J$12/$A$10</f>
        <v>18.670000000000002</v>
      </c>
      <c r="K27" s="75">
        <f>K26*$K$12/$A$10</f>
        <v>32.5</v>
      </c>
      <c r="L27" s="75">
        <f>L26*$L$12/$A$10</f>
        <v>33.840000000000003</v>
      </c>
      <c r="M27" s="75">
        <f>M26*$M$12/16000</f>
        <v>187.5</v>
      </c>
      <c r="N27" s="75">
        <f>N26*$N$12/$A$10</f>
        <v>125</v>
      </c>
      <c r="O27" s="75">
        <f>O26*$O$12/700</f>
        <v>10.407142857142857</v>
      </c>
      <c r="P27" s="75">
        <f>P26*$P$12/1000</f>
        <v>45</v>
      </c>
      <c r="Q27" s="52">
        <f>SUM(C27:P27)</f>
        <v>881.2221428571429</v>
      </c>
    </row>
    <row r="28" spans="1:17">
      <c r="A28" s="53" t="s">
        <v>42</v>
      </c>
      <c r="B28" s="76" t="s">
        <v>14</v>
      </c>
      <c r="C28" s="13">
        <v>9.0835989389012911E-2</v>
      </c>
      <c r="D28" s="13">
        <v>8.2267415709036965E-2</v>
      </c>
      <c r="E28" s="13">
        <v>2.3927180573544021E-2</v>
      </c>
      <c r="F28" s="13">
        <v>5.2530035610617289E-2</v>
      </c>
      <c r="G28" s="13">
        <v>5.5105939147579684E-2</v>
      </c>
      <c r="H28" s="13">
        <v>0.12090884680737535</v>
      </c>
      <c r="I28" s="13">
        <v>7.2791714207632502E-2</v>
      </c>
      <c r="J28" s="13">
        <v>2.3122176815599027E-2</v>
      </c>
      <c r="K28" s="13">
        <v>3.3399996126886641E-2</v>
      </c>
      <c r="L28" s="13">
        <v>3.4569997690090906E-2</v>
      </c>
      <c r="M28" s="13">
        <v>0.20922774735412467</v>
      </c>
      <c r="N28" s="13">
        <v>0.13948516490274979</v>
      </c>
      <c r="O28" s="13">
        <v>1.1613136300760368E-2</v>
      </c>
      <c r="P28" s="13">
        <v>5.0214659364989922E-2</v>
      </c>
      <c r="Q28" s="24">
        <v>1</v>
      </c>
    </row>
    <row r="29" spans="1:17" ht="13.5" thickBot="1">
      <c r="A29" s="113" t="s">
        <v>15</v>
      </c>
      <c r="B29" s="54" t="s">
        <v>39</v>
      </c>
      <c r="C29" s="55">
        <f>C27*C28</f>
        <v>6.9444113887900372</v>
      </c>
      <c r="D29" s="55">
        <f t="shared" ref="D29:L29" si="4">D27*D28</f>
        <v>5.4461029199382471</v>
      </c>
      <c r="E29" s="55">
        <f t="shared" si="4"/>
        <v>0.40089991050973006</v>
      </c>
      <c r="F29" s="55">
        <f t="shared" si="4"/>
        <v>2.4321406487715804</v>
      </c>
      <c r="G29" s="55">
        <f t="shared" si="4"/>
        <v>3.2154315492612748</v>
      </c>
      <c r="H29" s="55">
        <f t="shared" si="4"/>
        <v>11.988112160951266</v>
      </c>
      <c r="I29" s="55">
        <f t="shared" si="4"/>
        <v>4.7387405949168757</v>
      </c>
      <c r="J29" s="55">
        <f t="shared" si="4"/>
        <v>0.43169104114723389</v>
      </c>
      <c r="K29" s="55">
        <f t="shared" si="4"/>
        <v>1.0854998741238158</v>
      </c>
      <c r="L29" s="55">
        <f t="shared" si="4"/>
        <v>1.1698487218326763</v>
      </c>
      <c r="M29" s="55">
        <f>M27*M28</f>
        <v>39.230202628898375</v>
      </c>
      <c r="N29" s="55">
        <f t="shared" ref="N29:O29" si="5">N27*N28</f>
        <v>17.435645612843722</v>
      </c>
      <c r="O29" s="55">
        <f t="shared" si="5"/>
        <v>0.12085956850148467</v>
      </c>
      <c r="P29" s="55">
        <f>P27*P28</f>
        <v>2.2596596714245463</v>
      </c>
      <c r="Q29" s="56">
        <f>SUM(C29:P29)</f>
        <v>96.899246291910885</v>
      </c>
    </row>
    <row r="30" spans="1:17" ht="9" customHeight="1" thickBot="1"/>
    <row r="31" spans="1:17">
      <c r="A31" s="73" t="s">
        <v>21</v>
      </c>
      <c r="B31" s="48" t="s">
        <v>17</v>
      </c>
      <c r="C31" s="49">
        <v>1302.3</v>
      </c>
      <c r="D31" s="49">
        <v>1249.3499999999999</v>
      </c>
      <c r="E31" s="49">
        <v>1094.3499999999999</v>
      </c>
      <c r="F31" s="49">
        <v>1373.5416666666665</v>
      </c>
      <c r="G31" s="49">
        <v>1063.45</v>
      </c>
      <c r="H31" s="49">
        <v>1916.5333333333335</v>
      </c>
      <c r="I31" s="49">
        <v>1849.5</v>
      </c>
      <c r="J31" s="49">
        <v>1752.1</v>
      </c>
      <c r="K31" s="49">
        <v>1477.1999999999998</v>
      </c>
      <c r="L31" s="49">
        <v>1402.1999999999998</v>
      </c>
      <c r="M31" s="50">
        <v>200000</v>
      </c>
      <c r="N31" s="50">
        <v>25000</v>
      </c>
      <c r="O31" s="50">
        <v>1457</v>
      </c>
      <c r="P31" s="50">
        <v>1500</v>
      </c>
      <c r="Q31" s="51">
        <f>SUM(C31:P31)</f>
        <v>242437.52499999999</v>
      </c>
    </row>
    <row r="32" spans="1:17">
      <c r="A32" s="112" t="s">
        <v>22</v>
      </c>
      <c r="B32" s="74" t="s">
        <v>14</v>
      </c>
      <c r="C32" s="75">
        <f>C31*$C$12/$A$10</f>
        <v>65.114999999999995</v>
      </c>
      <c r="D32" s="75">
        <f>D31*$D$12/$A$10</f>
        <v>62.467499999999994</v>
      </c>
      <c r="E32" s="75">
        <f>E31*$E$12/$A$10</f>
        <v>16.41525</v>
      </c>
      <c r="F32" s="75">
        <f>F31*$F$12/300</f>
        <v>45.784722222222214</v>
      </c>
      <c r="G32" s="75">
        <f>G31*$G$12/$A$10</f>
        <v>53.172499999999999</v>
      </c>
      <c r="H32" s="75">
        <f>H31*$H$12/$A$10</f>
        <v>95.826666666666668</v>
      </c>
      <c r="I32" s="75">
        <f>I31*$I$12/$A$10</f>
        <v>55.484999999999999</v>
      </c>
      <c r="J32" s="75">
        <f>J31*$J$12/$A$10</f>
        <v>17.521000000000001</v>
      </c>
      <c r="K32" s="75">
        <f>K31*$K$12/$A$10</f>
        <v>29.543999999999997</v>
      </c>
      <c r="L32" s="75">
        <f>L31*$L$12/$A$10</f>
        <v>28.043999999999997</v>
      </c>
      <c r="M32" s="75">
        <f>M31*$M$12/16000</f>
        <v>187.5</v>
      </c>
      <c r="N32" s="75">
        <f>N31*$N$12/$A$10</f>
        <v>125</v>
      </c>
      <c r="O32" s="75">
        <f>O31*$O$12/700</f>
        <v>10.407142857142857</v>
      </c>
      <c r="P32" s="75">
        <f>P31*$P$12/1000</f>
        <v>45</v>
      </c>
      <c r="Q32" s="52">
        <f>SUM(C32:P32)</f>
        <v>837.28278174603179</v>
      </c>
    </row>
    <row r="33" spans="1:17">
      <c r="A33" s="53" t="s">
        <v>42</v>
      </c>
      <c r="B33" s="76" t="s">
        <v>14</v>
      </c>
      <c r="C33" s="13">
        <v>9.0835989389012911E-2</v>
      </c>
      <c r="D33" s="13">
        <v>8.2267415709036965E-2</v>
      </c>
      <c r="E33" s="13">
        <v>2.3927180573544021E-2</v>
      </c>
      <c r="F33" s="13">
        <v>5.2530035610617289E-2</v>
      </c>
      <c r="G33" s="13">
        <v>5.5105939147579684E-2</v>
      </c>
      <c r="H33" s="13">
        <v>0.12090884680737535</v>
      </c>
      <c r="I33" s="13">
        <v>7.2791714207632502E-2</v>
      </c>
      <c r="J33" s="13">
        <v>2.3122176815599027E-2</v>
      </c>
      <c r="K33" s="13">
        <v>3.3399996126886641E-2</v>
      </c>
      <c r="L33" s="13">
        <v>3.4569997690090906E-2</v>
      </c>
      <c r="M33" s="13">
        <v>0.20922774735412467</v>
      </c>
      <c r="N33" s="13">
        <v>0.13948516490274979</v>
      </c>
      <c r="O33" s="13">
        <v>1.1613136300760368E-2</v>
      </c>
      <c r="P33" s="13">
        <v>5.0214659364989922E-2</v>
      </c>
      <c r="Q33" s="24">
        <v>1</v>
      </c>
    </row>
    <row r="34" spans="1:17" ht="13.5" thickBot="1">
      <c r="A34" s="113" t="s">
        <v>15</v>
      </c>
      <c r="B34" s="54" t="s">
        <v>40</v>
      </c>
      <c r="C34" s="55">
        <f>C32*C33</f>
        <v>5.9147854490655751</v>
      </c>
      <c r="D34" s="55">
        <f t="shared" ref="D34:L34" si="6">D32*D33</f>
        <v>5.139039790804266</v>
      </c>
      <c r="E34" s="55">
        <f t="shared" si="6"/>
        <v>0.39277065090986851</v>
      </c>
      <c r="F34" s="55">
        <f t="shared" si="6"/>
        <v>2.4050730887555538</v>
      </c>
      <c r="G34" s="55">
        <f t="shared" si="6"/>
        <v>2.9301205493246809</v>
      </c>
      <c r="H34" s="55">
        <f t="shared" si="6"/>
        <v>11.586291760061421</v>
      </c>
      <c r="I34" s="55">
        <f t="shared" si="6"/>
        <v>4.0388482628104896</v>
      </c>
      <c r="J34" s="55">
        <f t="shared" si="6"/>
        <v>0.40512365998611055</v>
      </c>
      <c r="K34" s="55">
        <f t="shared" si="6"/>
        <v>0.9867694855727388</v>
      </c>
      <c r="L34" s="55">
        <f t="shared" si="6"/>
        <v>0.96948101522090924</v>
      </c>
      <c r="M34" s="55">
        <f>M32*M33</f>
        <v>39.230202628898375</v>
      </c>
      <c r="N34" s="55">
        <f t="shared" ref="N34:O34" si="7">N32*N33</f>
        <v>17.435645612843722</v>
      </c>
      <c r="O34" s="55">
        <f t="shared" si="7"/>
        <v>0.12085956850148467</v>
      </c>
      <c r="P34" s="55">
        <f>P32*P33</f>
        <v>2.2596596714245463</v>
      </c>
      <c r="Q34" s="56">
        <f>SUM(C34:P34)</f>
        <v>93.814671194179738</v>
      </c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1"/>
  <sheetViews>
    <sheetView zoomScaleNormal="100" workbookViewId="0">
      <selection activeCell="G26" sqref="G26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20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0" t="s">
        <v>31</v>
      </c>
      <c r="B9"/>
      <c r="C9"/>
      <c r="D9"/>
      <c r="E9"/>
    </row>
    <row r="10" spans="1:6">
      <c r="A10" s="40" t="s">
        <v>30</v>
      </c>
      <c r="B10"/>
      <c r="C10"/>
      <c r="D10"/>
      <c r="E10"/>
    </row>
    <row r="11" spans="1:6">
      <c r="A11" s="40"/>
      <c r="B11"/>
      <c r="C11"/>
      <c r="D11"/>
      <c r="E11"/>
    </row>
    <row r="12" spans="1:6" s="36" customFormat="1" ht="21" customHeight="1">
      <c r="B12" s="154" t="s">
        <v>34</v>
      </c>
      <c r="C12" s="154"/>
      <c r="D12" s="154"/>
      <c r="E12" s="154"/>
      <c r="F12" s="154"/>
    </row>
    <row r="13" spans="1:6" ht="14.25">
      <c r="B13" s="155" t="s">
        <v>24</v>
      </c>
      <c r="C13" s="156"/>
      <c r="D13" s="156"/>
      <c r="E13" s="156"/>
      <c r="F13" s="157"/>
    </row>
    <row r="14" spans="1:6">
      <c r="B14" s="45"/>
      <c r="C14" s="23"/>
      <c r="D14" s="14"/>
      <c r="E14" s="14"/>
      <c r="F14" s="19"/>
    </row>
    <row r="15" spans="1:6">
      <c r="B15" s="46"/>
      <c r="C15" s="70" t="s">
        <v>17</v>
      </c>
      <c r="D15" s="67" t="s">
        <v>18</v>
      </c>
      <c r="E15" s="68" t="s">
        <v>23</v>
      </c>
      <c r="F15" s="69" t="s">
        <v>32</v>
      </c>
    </row>
    <row r="16" spans="1:6">
      <c r="B16" s="47" t="s">
        <v>14</v>
      </c>
      <c r="C16" s="42" t="s">
        <v>14</v>
      </c>
      <c r="D16" s="43" t="s">
        <v>14</v>
      </c>
      <c r="E16" s="71" t="s">
        <v>41</v>
      </c>
      <c r="F16" s="44"/>
    </row>
    <row r="17" spans="2:6">
      <c r="B17" s="77" t="s">
        <v>44</v>
      </c>
      <c r="C17" s="114">
        <v>896.15264882936503</v>
      </c>
      <c r="D17" s="115">
        <v>98.611996435050656</v>
      </c>
      <c r="E17" s="62">
        <v>100</v>
      </c>
      <c r="F17" s="63"/>
    </row>
    <row r="18" spans="2:6">
      <c r="B18" s="116">
        <v>43591</v>
      </c>
      <c r="C18" s="117">
        <v>894.44184952380954</v>
      </c>
      <c r="D18" s="118">
        <v>97.522393075538162</v>
      </c>
      <c r="E18" s="64">
        <f>((D18*100/D$17)-100)/100</f>
        <v>-1.104939965625931E-2</v>
      </c>
      <c r="F18" s="65">
        <f>((D18*100/D17)-100)/100</f>
        <v>-1.104939965625931E-2</v>
      </c>
    </row>
    <row r="19" spans="2:6">
      <c r="B19" s="119">
        <v>43598</v>
      </c>
      <c r="C19" s="114">
        <v>874.03032952380954</v>
      </c>
      <c r="D19" s="115">
        <v>95.959168518376288</v>
      </c>
      <c r="E19" s="66">
        <f>((D19*100/D$17)-100)/100</f>
        <v>-2.6901675380049995E-2</v>
      </c>
      <c r="F19" s="63">
        <f>((D19*100/D18)-100)/100</f>
        <v>-1.6029390869756951E-2</v>
      </c>
    </row>
    <row r="20" spans="2:6">
      <c r="B20" s="116">
        <v>43605</v>
      </c>
      <c r="C20" s="117">
        <v>881.2221428571429</v>
      </c>
      <c r="D20" s="118">
        <v>96.899246291910885</v>
      </c>
      <c r="E20" s="64">
        <f>((D20*100/D$17)-100)/100</f>
        <v>-1.736857791199739E-2</v>
      </c>
      <c r="F20" s="65">
        <f>((D20*100/D19)-100)/100</f>
        <v>9.7966435938278088E-3</v>
      </c>
    </row>
    <row r="21" spans="2:6">
      <c r="B21" s="147">
        <v>43612</v>
      </c>
      <c r="C21" s="148">
        <v>837.28278174603179</v>
      </c>
      <c r="D21" s="149">
        <v>93.814671194179738</v>
      </c>
      <c r="E21" s="150">
        <f>((D21*100/D$17)-100)/100</f>
        <v>-4.864849525717304E-2</v>
      </c>
      <c r="F21" s="151">
        <f>((D21*100/D20)-100)/100</f>
        <v>-3.1832807950216729E-2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2" zoomScaleNormal="100" workbookViewId="0">
      <selection activeCell="O32" sqref="O32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7" customWidth="1"/>
    <col min="11" max="11" width="6.285156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53" t="s">
        <v>35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2" t="s">
        <v>16</v>
      </c>
    </row>
    <row r="14" spans="1:17" s="2" customFormat="1" ht="12.75" customHeight="1">
      <c r="B14" s="10"/>
      <c r="C14" s="158" t="s">
        <v>27</v>
      </c>
      <c r="D14" s="158"/>
      <c r="E14" s="158"/>
      <c r="F14" s="158"/>
      <c r="G14" s="158"/>
      <c r="H14" s="158"/>
      <c r="I14" s="158"/>
      <c r="J14" s="158"/>
      <c r="K14" s="158"/>
      <c r="L14" s="159"/>
      <c r="M14" s="58">
        <v>15</v>
      </c>
      <c r="N14" s="58">
        <v>5</v>
      </c>
      <c r="O14" s="58">
        <v>5</v>
      </c>
      <c r="P14" s="59">
        <v>30</v>
      </c>
    </row>
    <row r="15" spans="1:17" s="4" customFormat="1" ht="16.5" thickBot="1">
      <c r="A15" s="2"/>
      <c r="B15" s="60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90" t="s">
        <v>28</v>
      </c>
      <c r="B17" s="53" t="s">
        <v>43</v>
      </c>
      <c r="C17" s="80">
        <v>7.394314096084746</v>
      </c>
      <c r="D17" s="81">
        <v>6.0650963241880929</v>
      </c>
      <c r="E17" s="81">
        <v>0.51305632627503894</v>
      </c>
      <c r="F17" s="81">
        <v>2.4728477784506695</v>
      </c>
      <c r="G17" s="81">
        <v>2.7213149615713097</v>
      </c>
      <c r="H17" s="81">
        <v>13.100810081202731</v>
      </c>
      <c r="I17" s="81">
        <v>4.7483845871529589</v>
      </c>
      <c r="J17" s="81">
        <v>0.47911462579602743</v>
      </c>
      <c r="K17" s="81">
        <v>0.99971181707192669</v>
      </c>
      <c r="L17" s="82">
        <v>1.0709783555890278</v>
      </c>
      <c r="M17" s="109">
        <v>39.230202628898375</v>
      </c>
      <c r="N17" s="81">
        <v>17.435645612843722</v>
      </c>
      <c r="O17" s="81">
        <v>0.12085956850148467</v>
      </c>
      <c r="P17" s="82">
        <v>2.2596596714245463</v>
      </c>
      <c r="Q17" s="83">
        <v>98.611996435050656</v>
      </c>
    </row>
    <row r="18" spans="1:41" s="7" customFormat="1" ht="12.95" customHeight="1">
      <c r="A18" s="133" t="s">
        <v>29</v>
      </c>
      <c r="B18" s="134" t="s">
        <v>37</v>
      </c>
      <c r="C18" s="135">
        <v>7.1755889817850758</v>
      </c>
      <c r="D18" s="136">
        <v>5.7819596445703905</v>
      </c>
      <c r="E18" s="136">
        <v>0.47076129598933519</v>
      </c>
      <c r="F18" s="136">
        <v>2.3182380215558922</v>
      </c>
      <c r="G18" s="136">
        <v>3.0692630456723196</v>
      </c>
      <c r="H18" s="136">
        <v>10.840687204749273</v>
      </c>
      <c r="I18" s="136">
        <v>6.2222339106755715</v>
      </c>
      <c r="J18" s="136">
        <v>0.45271661458007834</v>
      </c>
      <c r="K18" s="136">
        <v>0.98509915176643348</v>
      </c>
      <c r="L18" s="137">
        <v>1.159477722525649</v>
      </c>
      <c r="M18" s="138">
        <v>39.230202628898375</v>
      </c>
      <c r="N18" s="136">
        <v>17.435645612843722</v>
      </c>
      <c r="O18" s="136">
        <v>0.12085956850148467</v>
      </c>
      <c r="P18" s="137">
        <v>2.2596596714245463</v>
      </c>
      <c r="Q18" s="139">
        <v>97.522393075538162</v>
      </c>
    </row>
    <row r="19" spans="1:41" s="26" customFormat="1" ht="12.95" customHeight="1">
      <c r="A19" s="127" t="s">
        <v>25</v>
      </c>
      <c r="B19" s="128"/>
      <c r="C19" s="129">
        <f>((C18*100/$C$17)-100)/100</f>
        <v>-2.9580176262120686E-2</v>
      </c>
      <c r="D19" s="129">
        <f>((D18*100/$D$17)-100)/100</f>
        <v>-4.6682965031986469E-2</v>
      </c>
      <c r="E19" s="129">
        <f>((E18*100/$E$17)-100)/100</f>
        <v>-8.2437401352751752E-2</v>
      </c>
      <c r="F19" s="129">
        <f>((F18*100/$F$17)-100)/100</f>
        <v>-6.2522957636982429E-2</v>
      </c>
      <c r="G19" s="129">
        <f>((G18*100/$G$17)-100)/100</f>
        <v>0.12786027674654094</v>
      </c>
      <c r="H19" s="129">
        <f>((H18*100/$H$17)-100)/100</f>
        <v>-0.17251779565115</v>
      </c>
      <c r="I19" s="129">
        <f>((I18*100/$I$17)-100)/100</f>
        <v>0.31038962756096056</v>
      </c>
      <c r="J19" s="129">
        <f>((J18*100/$J$17)-100)/100</f>
        <v>-5.5097485642585015E-2</v>
      </c>
      <c r="K19" s="129">
        <f>((K18*100/$K$17)-100)/100</f>
        <v>-1.4616877640090849E-2</v>
      </c>
      <c r="L19" s="130">
        <f>((L18*100/$L$17)-100)/100</f>
        <v>8.2634132123003926E-2</v>
      </c>
      <c r="M19" s="131">
        <f>((M18*100/$M$17)-100)/100</f>
        <v>0</v>
      </c>
      <c r="N19" s="129">
        <f>((N18*100/$N$17)-100)/100</f>
        <v>0</v>
      </c>
      <c r="O19" s="129">
        <f>((O18*100/$O$17)-100)/100</f>
        <v>0</v>
      </c>
      <c r="P19" s="129">
        <f>((P18*100/$P$17)-100)/100</f>
        <v>0</v>
      </c>
      <c r="Q19" s="132">
        <f>((Q18*100/$Q$17)-100)/100</f>
        <v>-1.104939965625931E-2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2.95" customHeight="1">
      <c r="A20" s="140" t="s">
        <v>29</v>
      </c>
      <c r="B20" s="141" t="s">
        <v>38</v>
      </c>
      <c r="C20" s="142">
        <v>6.9534949877289378</v>
      </c>
      <c r="D20" s="143">
        <v>5.7184080659351588</v>
      </c>
      <c r="E20" s="143">
        <v>0.4682309966436829</v>
      </c>
      <c r="F20" s="143">
        <v>2.3299259544792541</v>
      </c>
      <c r="G20" s="143">
        <v>3.0911676564834827</v>
      </c>
      <c r="H20" s="143">
        <v>10.867287151046893</v>
      </c>
      <c r="I20" s="143">
        <v>4.8850519404742174</v>
      </c>
      <c r="J20" s="143">
        <v>0.4768024081144675</v>
      </c>
      <c r="K20" s="143">
        <v>1.0251801491185812</v>
      </c>
      <c r="L20" s="144">
        <v>1.0972517266834854</v>
      </c>
      <c r="M20" s="145">
        <v>39.230202628898375</v>
      </c>
      <c r="N20" s="143">
        <v>17.435645612843722</v>
      </c>
      <c r="O20" s="143">
        <v>0.12085956850148467</v>
      </c>
      <c r="P20" s="144">
        <v>2.2596596714245463</v>
      </c>
      <c r="Q20" s="146">
        <v>95.959168518376288</v>
      </c>
    </row>
    <row r="21" spans="1:41" s="26" customFormat="1" ht="12.95" customHeight="1">
      <c r="A21" s="127" t="s">
        <v>25</v>
      </c>
      <c r="B21" s="128"/>
      <c r="C21" s="129">
        <f>((C20*100/$C$17)-100)/100</f>
        <v>-5.9615956615802899E-2</v>
      </c>
      <c r="D21" s="129">
        <f>((D20*100/$D$17)-100)/100</f>
        <v>-5.7161212241644534E-2</v>
      </c>
      <c r="E21" s="129">
        <f>((E20*100/$E$17)-100)/100</f>
        <v>-8.7369217249113687E-2</v>
      </c>
      <c r="F21" s="129">
        <f>((F20*100/$F$17)-100)/100</f>
        <v>-5.7796450398965221E-2</v>
      </c>
      <c r="G21" s="129">
        <f>((G20*100/$G$17)-100)/100</f>
        <v>0.13590955113061129</v>
      </c>
      <c r="H21" s="129">
        <f>((H20*100/$H$17)-100)/100</f>
        <v>-0.17048739095611609</v>
      </c>
      <c r="I21" s="129">
        <f>((I20*100/$I$17)-100)/100</f>
        <v>2.8781862718327458E-2</v>
      </c>
      <c r="J21" s="129">
        <f>((J20*100/$J$17)-100)/100</f>
        <v>-4.8260219101395304E-3</v>
      </c>
      <c r="K21" s="129">
        <f>((K20*100/$K$17)-100)/100</f>
        <v>2.547567370089638E-2</v>
      </c>
      <c r="L21" s="130">
        <f>((L20*100/$L$17)-100)/100</f>
        <v>2.4532121454506353E-2</v>
      </c>
      <c r="M21" s="131">
        <f>((M20*100/$M$17)-100)/100</f>
        <v>0</v>
      </c>
      <c r="N21" s="129">
        <f>((N20*100/$N$17)-100)/100</f>
        <v>0</v>
      </c>
      <c r="O21" s="129">
        <f>((O20*100/$O$17)-100)/100</f>
        <v>0</v>
      </c>
      <c r="P21" s="129">
        <f>((P20*100/$P$17)-100)/100</f>
        <v>0</v>
      </c>
      <c r="Q21" s="132">
        <f>((Q20*100/$Q$17)-100)/100</f>
        <v>-2.6901675380049995E-2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40" t="s">
        <v>29</v>
      </c>
      <c r="B22" s="141" t="s">
        <v>39</v>
      </c>
      <c r="C22" s="142">
        <v>6.9444113887900372</v>
      </c>
      <c r="D22" s="143">
        <v>5.4461029199382471</v>
      </c>
      <c r="E22" s="143">
        <v>0.40089991050973006</v>
      </c>
      <c r="F22" s="143">
        <v>2.4321406487715804</v>
      </c>
      <c r="G22" s="143">
        <v>3.2154315492612748</v>
      </c>
      <c r="H22" s="143">
        <v>11.988112160951266</v>
      </c>
      <c r="I22" s="143">
        <v>4.7387405949168757</v>
      </c>
      <c r="J22" s="143">
        <v>0.43169104114723389</v>
      </c>
      <c r="K22" s="143">
        <v>1.0854998741238158</v>
      </c>
      <c r="L22" s="144">
        <v>1.1698487218326763</v>
      </c>
      <c r="M22" s="145">
        <v>39.230202628898375</v>
      </c>
      <c r="N22" s="143">
        <v>17.435645612843722</v>
      </c>
      <c r="O22" s="143">
        <v>0.12085956850148467</v>
      </c>
      <c r="P22" s="144">
        <v>2.2596596714245463</v>
      </c>
      <c r="Q22" s="146">
        <v>96.899246291910885</v>
      </c>
    </row>
    <row r="23" spans="1:41" s="26" customFormat="1" ht="12.95" customHeight="1">
      <c r="A23" s="127" t="s">
        <v>25</v>
      </c>
      <c r="B23" s="128"/>
      <c r="C23" s="129">
        <f>((C22*100/$C$17)-100)/100</f>
        <v>-6.084441388998215E-2</v>
      </c>
      <c r="D23" s="129">
        <f>((D22*100/$D$17)-100)/100</f>
        <v>-0.10205829737299467</v>
      </c>
      <c r="E23" s="129">
        <f>((E22*100/$E$17)-100)/100</f>
        <v>-0.21860448847712705</v>
      </c>
      <c r="F23" s="129">
        <f>((F22*100/$F$17)-100)/100</f>
        <v>-1.6461639909187368E-2</v>
      </c>
      <c r="G23" s="129">
        <f>((G22*100/$G$17)-100)/100</f>
        <v>0.18157273034087112</v>
      </c>
      <c r="H23" s="129">
        <f>((H22*100/$H$17)-100)/100</f>
        <v>-8.4933520397183881E-2</v>
      </c>
      <c r="I23" s="129">
        <f>((I22*100/$I$17)-100)/100</f>
        <v>-2.0310048731468555E-3</v>
      </c>
      <c r="J23" s="129">
        <f>((J22*100/$J$17)-100)/100</f>
        <v>-9.8981709376960367E-2</v>
      </c>
      <c r="K23" s="129">
        <f>((K22*100/$K$17)-100)/100</f>
        <v>8.5812786832064489E-2</v>
      </c>
      <c r="L23" s="130">
        <f>((L22*100/$L$17)-100)/100</f>
        <v>9.2317800567753489E-2</v>
      </c>
      <c r="M23" s="131">
        <f>((M22*100/$M$17)-100)/100</f>
        <v>0</v>
      </c>
      <c r="N23" s="129">
        <f>((N22*100/$N$17)-100)/100</f>
        <v>0</v>
      </c>
      <c r="O23" s="129">
        <f>((O22*100/$O$17)-100)/100</f>
        <v>0</v>
      </c>
      <c r="P23" s="129">
        <f>((P22*100/$P$17)-100)/100</f>
        <v>0</v>
      </c>
      <c r="Q23" s="132">
        <f>((Q22*100/$Q$17)-100)/100</f>
        <v>-1.736857791199739E-2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91" t="s">
        <v>29</v>
      </c>
      <c r="B24" s="92" t="s">
        <v>40</v>
      </c>
      <c r="C24" s="84">
        <v>5.9147854490655751</v>
      </c>
      <c r="D24" s="85">
        <v>5.139039790804266</v>
      </c>
      <c r="E24" s="85">
        <v>0.39277065090986851</v>
      </c>
      <c r="F24" s="85">
        <v>2.4050730887555538</v>
      </c>
      <c r="G24" s="85">
        <v>2.9301205493246809</v>
      </c>
      <c r="H24" s="85">
        <v>11.586291760061421</v>
      </c>
      <c r="I24" s="85">
        <v>4.0388482628104896</v>
      </c>
      <c r="J24" s="85">
        <v>0.40512365998611055</v>
      </c>
      <c r="K24" s="85">
        <v>0.9867694855727388</v>
      </c>
      <c r="L24" s="86">
        <v>0.96948101522090924</v>
      </c>
      <c r="M24" s="110">
        <v>39.230202628898375</v>
      </c>
      <c r="N24" s="85">
        <v>17.435645612843722</v>
      </c>
      <c r="O24" s="85">
        <v>0.12085956850148467</v>
      </c>
      <c r="P24" s="86">
        <v>2.2596596714245463</v>
      </c>
      <c r="Q24" s="87">
        <v>93.814671194179738</v>
      </c>
    </row>
    <row r="25" spans="1:41" s="26" customFormat="1" ht="12.95" customHeight="1" thickBot="1">
      <c r="A25" s="93" t="s">
        <v>25</v>
      </c>
      <c r="B25" s="94"/>
      <c r="C25" s="88">
        <f>((C24*100/$C$17)-100)/100</f>
        <v>-0.20009004591819732</v>
      </c>
      <c r="D25" s="88">
        <f>((D24*100/$D$17)-100)/100</f>
        <v>-0.15268620379376985</v>
      </c>
      <c r="E25" s="88">
        <f>((E24*100/$E$17)-100)/100</f>
        <v>-0.23444925869735356</v>
      </c>
      <c r="F25" s="88">
        <f>((F24*100/$F$17)-100)/100</f>
        <v>-2.7407546184496142E-2</v>
      </c>
      <c r="G25" s="88">
        <f>((G24*100/$G$17)-100)/100</f>
        <v>7.6729665879176845E-2</v>
      </c>
      <c r="H25" s="88">
        <f>((H24*100/$H$17)-100)/100</f>
        <v>-0.1156049367751973</v>
      </c>
      <c r="I25" s="88">
        <f>((I24*100/$I$17)-100)/100</f>
        <v>-0.14942688641146773</v>
      </c>
      <c r="J25" s="88">
        <f>((J24*100/$J$17)-100)/100</f>
        <v>-0.15443270112446314</v>
      </c>
      <c r="K25" s="88">
        <f>((K24*100/$K$17)-100)/100</f>
        <v>-1.2946062333338233E-2</v>
      </c>
      <c r="L25" s="108">
        <f>((L24*100/$L$17)-100)/100</f>
        <v>-9.4770673784808676E-2</v>
      </c>
      <c r="M25" s="111">
        <f>((M24*100/$M$17)-100)/100</f>
        <v>0</v>
      </c>
      <c r="N25" s="88">
        <f>((N24*100/$N$17)-100)/100</f>
        <v>0</v>
      </c>
      <c r="O25" s="88">
        <f>((O24*100/$O$17)-100)/100</f>
        <v>0</v>
      </c>
      <c r="P25" s="88">
        <f>((P24*100/$P$17)-100)/100</f>
        <v>0</v>
      </c>
      <c r="Q25" s="89">
        <f>((Q24*100/$Q$17)-100)/100</f>
        <v>-4.864849525717304E-2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L30" sqref="L30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153" t="s">
        <v>36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6"/>
      <c r="P12" s="16"/>
      <c r="Q12" s="6"/>
    </row>
    <row r="13" spans="1:17">
      <c r="A13" s="20">
        <v>1000</v>
      </c>
      <c r="B13" s="6"/>
      <c r="C13" s="16"/>
      <c r="D13" s="16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57" t="s">
        <v>19</v>
      </c>
      <c r="C15" s="58">
        <v>50</v>
      </c>
      <c r="D15" s="58">
        <v>50</v>
      </c>
      <c r="E15" s="58">
        <v>15</v>
      </c>
      <c r="F15" s="58">
        <v>10</v>
      </c>
      <c r="G15" s="58">
        <v>50</v>
      </c>
      <c r="H15" s="58">
        <v>50</v>
      </c>
      <c r="I15" s="58">
        <v>30</v>
      </c>
      <c r="J15" s="58">
        <v>10</v>
      </c>
      <c r="K15" s="58">
        <v>20</v>
      </c>
      <c r="L15" s="58">
        <v>20</v>
      </c>
      <c r="M15" s="58">
        <v>15</v>
      </c>
      <c r="N15" s="58">
        <v>5</v>
      </c>
      <c r="O15" s="58">
        <v>5</v>
      </c>
      <c r="P15" s="59">
        <v>30</v>
      </c>
      <c r="Q15" s="61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20" t="s">
        <v>21</v>
      </c>
      <c r="B18" s="99" t="s">
        <v>17</v>
      </c>
      <c r="C18" s="100">
        <v>1628.05825</v>
      </c>
      <c r="D18" s="100">
        <v>1474.4832499999998</v>
      </c>
      <c r="E18" s="100">
        <v>1429.4937500000001</v>
      </c>
      <c r="F18" s="100">
        <v>1412.2479166666667</v>
      </c>
      <c r="G18" s="100">
        <v>987.66666666666663</v>
      </c>
      <c r="H18" s="100">
        <v>2167.0556666666666</v>
      </c>
      <c r="I18" s="100">
        <v>2174.4162499999998</v>
      </c>
      <c r="J18" s="100">
        <v>2072.1</v>
      </c>
      <c r="K18" s="100">
        <v>1496.5747499999998</v>
      </c>
      <c r="L18" s="100">
        <v>1548.9997499999999</v>
      </c>
      <c r="M18" s="101">
        <v>200000</v>
      </c>
      <c r="N18" s="101">
        <v>25000</v>
      </c>
      <c r="O18" s="101">
        <v>1457</v>
      </c>
      <c r="P18" s="101">
        <v>1500</v>
      </c>
      <c r="Q18" s="102"/>
      <c r="S18" s="4"/>
      <c r="U18"/>
    </row>
    <row r="19" spans="1:21" s="124" customFormat="1">
      <c r="A19" s="121" t="s">
        <v>22</v>
      </c>
      <c r="B19" s="122" t="s">
        <v>14</v>
      </c>
      <c r="C19" s="123">
        <f>C18*$C$15/$A$13</f>
        <v>81.402912499999999</v>
      </c>
      <c r="D19" s="123">
        <f>D18*$D$15/$A$13</f>
        <v>73.724162499999991</v>
      </c>
      <c r="E19" s="123">
        <f>E18*$E$15/$A$13</f>
        <v>21.442406250000001</v>
      </c>
      <c r="F19" s="123">
        <f>F18*$F$15/300</f>
        <v>47.074930555555561</v>
      </c>
      <c r="G19" s="123">
        <f>G18*$G$15/$A$13</f>
        <v>49.383333333333326</v>
      </c>
      <c r="H19" s="123">
        <f>H18*$H$15/$A$13</f>
        <v>108.35278333333332</v>
      </c>
      <c r="I19" s="123">
        <f>I18*$I$15/$A$13</f>
        <v>65.232487499999991</v>
      </c>
      <c r="J19" s="123">
        <f>J18*$J$15/$A$13</f>
        <v>20.721</v>
      </c>
      <c r="K19" s="123">
        <f>K18*$K$15/$A$13</f>
        <v>29.931494999999995</v>
      </c>
      <c r="L19" s="123">
        <f>L18*$L$15/$A$13</f>
        <v>30.979994999999999</v>
      </c>
      <c r="M19" s="123">
        <f>M18*$M$15/16000</f>
        <v>187.5</v>
      </c>
      <c r="N19" s="123">
        <f>N18*$N$15/$A$13</f>
        <v>125</v>
      </c>
      <c r="O19" s="123">
        <f>O18*$O$15/700</f>
        <v>10.407142857142857</v>
      </c>
      <c r="P19" s="75">
        <f>P18*$P$15/1000</f>
        <v>45</v>
      </c>
      <c r="Q19" s="106">
        <f>SUM(C19:P19)</f>
        <v>896.15264882936503</v>
      </c>
      <c r="R19" s="7"/>
      <c r="S19" s="4"/>
      <c r="U19"/>
    </row>
    <row r="20" spans="1:21">
      <c r="A20" s="53" t="s">
        <v>42</v>
      </c>
      <c r="B20" s="125" t="s">
        <v>14</v>
      </c>
      <c r="C20" s="98">
        <v>9.0835989389012911E-2</v>
      </c>
      <c r="D20" s="98">
        <v>8.2267415709036965E-2</v>
      </c>
      <c r="E20" s="98">
        <v>2.3927180573544021E-2</v>
      </c>
      <c r="F20" s="98">
        <v>5.2530035610617289E-2</v>
      </c>
      <c r="G20" s="98">
        <v>5.5105939147579684E-2</v>
      </c>
      <c r="H20" s="98">
        <v>0.12090884680737535</v>
      </c>
      <c r="I20" s="98">
        <v>7.2791714207632502E-2</v>
      </c>
      <c r="J20" s="98">
        <v>2.3122176815599027E-2</v>
      </c>
      <c r="K20" s="98">
        <v>3.3399996126886641E-2</v>
      </c>
      <c r="L20" s="98">
        <v>3.4569997690090906E-2</v>
      </c>
      <c r="M20" s="98">
        <v>0.20922774735412467</v>
      </c>
      <c r="N20" s="98">
        <v>0.13948516490274979</v>
      </c>
      <c r="O20" s="98">
        <v>1.1613136300760368E-2</v>
      </c>
      <c r="P20" s="98">
        <v>5.0214659364989922E-2</v>
      </c>
      <c r="Q20" s="103">
        <v>1</v>
      </c>
      <c r="R20" s="7"/>
      <c r="S20" s="4"/>
      <c r="T20" s="124"/>
    </row>
    <row r="21" spans="1:21" ht="13.5" thickBot="1">
      <c r="A21" s="126" t="s">
        <v>15</v>
      </c>
      <c r="B21" s="104"/>
      <c r="C21" s="105">
        <f>C19*C20</f>
        <v>7.394314096084746</v>
      </c>
      <c r="D21" s="105">
        <f t="shared" ref="D21:P21" si="0">D19*D20</f>
        <v>6.0650963241880929</v>
      </c>
      <c r="E21" s="105">
        <f t="shared" si="0"/>
        <v>0.51305632627503894</v>
      </c>
      <c r="F21" s="105">
        <f t="shared" si="0"/>
        <v>2.4728477784506695</v>
      </c>
      <c r="G21" s="105">
        <f t="shared" si="0"/>
        <v>2.7213149615713097</v>
      </c>
      <c r="H21" s="105">
        <f t="shared" si="0"/>
        <v>13.100810081202731</v>
      </c>
      <c r="I21" s="105">
        <f t="shared" si="0"/>
        <v>4.7483845871529589</v>
      </c>
      <c r="J21" s="105">
        <f t="shared" si="0"/>
        <v>0.47911462579602743</v>
      </c>
      <c r="K21" s="105">
        <f t="shared" si="0"/>
        <v>0.99971181707192669</v>
      </c>
      <c r="L21" s="105">
        <f t="shared" si="0"/>
        <v>1.0709783555890278</v>
      </c>
      <c r="M21" s="105">
        <f t="shared" si="0"/>
        <v>39.230202628898375</v>
      </c>
      <c r="N21" s="105">
        <f t="shared" si="0"/>
        <v>17.435645612843722</v>
      </c>
      <c r="O21" s="105">
        <f t="shared" si="0"/>
        <v>0.12085956850148467</v>
      </c>
      <c r="P21" s="105">
        <f t="shared" si="0"/>
        <v>2.2596596714245463</v>
      </c>
      <c r="Q21" s="107">
        <f>SUM(C21:P21)</f>
        <v>98.611996435050656</v>
      </c>
      <c r="R21" s="7"/>
      <c r="S21" s="4"/>
      <c r="T21" s="124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95"/>
      <c r="D27" s="97"/>
      <c r="E27" s="96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National</vt:lpstr>
      <vt:lpstr>Report</vt:lpstr>
      <vt:lpstr>Changes</vt:lpstr>
      <vt:lpstr>Base prices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2019-05-30T10:18:45Z</cp:lastPrinted>
  <dcterms:created xsi:type="dcterms:W3CDTF">2003-10-25T09:26:21Z</dcterms:created>
  <dcterms:modified xsi:type="dcterms:W3CDTF">2019-05-31T08:26:37Z</dcterms:modified>
</cp:coreProperties>
</file>