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785" yWindow="-15" windowWidth="10860" windowHeight="10170" tabRatio="795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  <sheet name="Base prices" sheetId="7" r:id="rId6"/>
    <sheet name="Comparison" sheetId="15" r:id="rId7"/>
  </sheets>
  <definedNames>
    <definedName name="_xlnm.Print_Area" localSheetId="1">Report!$A$1:$I$35</definedName>
    <definedName name="_xlnm.Print_Titles" localSheetId="4">Changes!$14:$16</definedName>
  </definedNames>
  <calcPr calcId="125725"/>
</workbook>
</file>

<file path=xl/calcChain.xml><?xml version="1.0" encoding="utf-8"?>
<calcChain xmlns="http://schemas.openxmlformats.org/spreadsheetml/2006/main">
  <c r="K80" i="15"/>
  <c r="J80"/>
  <c r="Q39" i="14"/>
  <c r="C80" i="15"/>
  <c r="F80"/>
  <c r="E80"/>
  <c r="I80"/>
  <c r="H80"/>
  <c r="C75"/>
  <c r="G80"/>
  <c r="D80"/>
  <c r="J79"/>
  <c r="I79"/>
  <c r="H79"/>
  <c r="G79"/>
  <c r="F79"/>
  <c r="E79"/>
  <c r="D79"/>
  <c r="C79"/>
  <c r="I78"/>
  <c r="H78"/>
  <c r="G78"/>
  <c r="F78"/>
  <c r="E78"/>
  <c r="D78"/>
  <c r="C78"/>
  <c r="H77"/>
  <c r="G77"/>
  <c r="F77"/>
  <c r="E77"/>
  <c r="D77"/>
  <c r="C77"/>
  <c r="G76"/>
  <c r="F76"/>
  <c r="E76"/>
  <c r="D76"/>
  <c r="C76"/>
  <c r="F75"/>
  <c r="E75"/>
  <c r="D75"/>
  <c r="E74"/>
  <c r="D74"/>
  <c r="C74"/>
  <c r="D73"/>
  <c r="C73"/>
  <c r="C72"/>
  <c r="P33"/>
  <c r="O33"/>
  <c r="N33"/>
  <c r="M33"/>
  <c r="Q31"/>
  <c r="Q30"/>
  <c r="Q28"/>
  <c r="Q27"/>
  <c r="Q26"/>
  <c r="Q25"/>
  <c r="Q23"/>
  <c r="Q22"/>
  <c r="Q21"/>
  <c r="Q20"/>
  <c r="Q18"/>
  <c r="Q17"/>
  <c r="Q16"/>
  <c r="Q15"/>
  <c r="Q33" l="1"/>
  <c r="O36" i="14" l="1"/>
  <c r="C17"/>
  <c r="C19" s="1"/>
  <c r="C22"/>
  <c r="C24" s="1"/>
  <c r="J36"/>
  <c r="F36"/>
  <c r="E36"/>
  <c r="D36"/>
  <c r="G36"/>
  <c r="H36"/>
  <c r="I36"/>
  <c r="K36"/>
  <c r="L36"/>
  <c r="C36"/>
  <c r="M37" l="1"/>
  <c r="Q23" i="13"/>
  <c r="P23"/>
  <c r="O23"/>
  <c r="N23"/>
  <c r="M23"/>
  <c r="L23"/>
  <c r="K23"/>
  <c r="J23"/>
  <c r="I23"/>
  <c r="H23"/>
  <c r="G23"/>
  <c r="F23"/>
  <c r="E23"/>
  <c r="D23"/>
  <c r="C23"/>
  <c r="F21" i="6"/>
  <c r="E21"/>
  <c r="E20"/>
  <c r="E19"/>
  <c r="E18"/>
  <c r="C37" i="14"/>
  <c r="C39" s="1"/>
  <c r="P32"/>
  <c r="P34" s="1"/>
  <c r="O32"/>
  <c r="O34" s="1"/>
  <c r="N32"/>
  <c r="N34" s="1"/>
  <c r="M32"/>
  <c r="M34" s="1"/>
  <c r="L32"/>
  <c r="L34" s="1"/>
  <c r="K32"/>
  <c r="K34" s="1"/>
  <c r="J32"/>
  <c r="J34" s="1"/>
  <c r="I32"/>
  <c r="I34" s="1"/>
  <c r="H32"/>
  <c r="H34" s="1"/>
  <c r="G32"/>
  <c r="G34" s="1"/>
  <c r="F32"/>
  <c r="F34" s="1"/>
  <c r="E32"/>
  <c r="E34" s="1"/>
  <c r="D32"/>
  <c r="D34" s="1"/>
  <c r="C32"/>
  <c r="C34" s="1"/>
  <c r="Q31"/>
  <c r="P19" i="7"/>
  <c r="P21" s="1"/>
  <c r="O19"/>
  <c r="O21" s="1"/>
  <c r="N19"/>
  <c r="N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Q25" i="13"/>
  <c r="P25"/>
  <c r="O25"/>
  <c r="N25"/>
  <c r="M25"/>
  <c r="L25"/>
  <c r="K25"/>
  <c r="J25"/>
  <c r="I25"/>
  <c r="H25"/>
  <c r="G25"/>
  <c r="F25"/>
  <c r="E25"/>
  <c r="D25"/>
  <c r="C25"/>
  <c r="Q21"/>
  <c r="P21"/>
  <c r="O21"/>
  <c r="N21"/>
  <c r="M21"/>
  <c r="L21"/>
  <c r="K21"/>
  <c r="J21"/>
  <c r="I21"/>
  <c r="H21"/>
  <c r="G21"/>
  <c r="F21"/>
  <c r="E21"/>
  <c r="D21"/>
  <c r="C21"/>
  <c r="Q19"/>
  <c r="P19"/>
  <c r="O19"/>
  <c r="N19"/>
  <c r="M19"/>
  <c r="L19"/>
  <c r="K19"/>
  <c r="J19"/>
  <c r="I19"/>
  <c r="H19"/>
  <c r="G19"/>
  <c r="F19"/>
  <c r="E19"/>
  <c r="D19"/>
  <c r="C19"/>
  <c r="F18" i="6"/>
  <c r="Q34" i="14" l="1"/>
  <c r="Q36"/>
  <c r="Q32"/>
  <c r="F20" i="6"/>
  <c r="F19"/>
  <c r="P27" i="14"/>
  <c r="P29" s="1"/>
  <c r="O27"/>
  <c r="O29" s="1"/>
  <c r="N27"/>
  <c r="N29" s="1"/>
  <c r="M27"/>
  <c r="M29" s="1"/>
  <c r="L27"/>
  <c r="L29" s="1"/>
  <c r="K27"/>
  <c r="K29" s="1"/>
  <c r="J27"/>
  <c r="J29" s="1"/>
  <c r="I27"/>
  <c r="I29" s="1"/>
  <c r="H27"/>
  <c r="H29" s="1"/>
  <c r="G27"/>
  <c r="G29" s="1"/>
  <c r="F27"/>
  <c r="F29" s="1"/>
  <c r="E27"/>
  <c r="E29" s="1"/>
  <c r="D27"/>
  <c r="D29" s="1"/>
  <c r="C27"/>
  <c r="C29" s="1"/>
  <c r="Q26"/>
  <c r="P22"/>
  <c r="P24" s="1"/>
  <c r="O22"/>
  <c r="O24" s="1"/>
  <c r="N22"/>
  <c r="N24" s="1"/>
  <c r="M22"/>
  <c r="M24" s="1"/>
  <c r="L22"/>
  <c r="L24" s="1"/>
  <c r="K22"/>
  <c r="K24" s="1"/>
  <c r="J22"/>
  <c r="J24" s="1"/>
  <c r="I22"/>
  <c r="I24" s="1"/>
  <c r="H22"/>
  <c r="H24" s="1"/>
  <c r="G22"/>
  <c r="G24" s="1"/>
  <c r="F22"/>
  <c r="F24" s="1"/>
  <c r="E22"/>
  <c r="E24" s="1"/>
  <c r="D22"/>
  <c r="D24" s="1"/>
  <c r="Q21"/>
  <c r="P17"/>
  <c r="P19" s="1"/>
  <c r="O17"/>
  <c r="O19" s="1"/>
  <c r="N17"/>
  <c r="N19" s="1"/>
  <c r="M17"/>
  <c r="M19" s="1"/>
  <c r="L17"/>
  <c r="L19" s="1"/>
  <c r="K17"/>
  <c r="K19" s="1"/>
  <c r="J17"/>
  <c r="J19" s="1"/>
  <c r="I17"/>
  <c r="I19" s="1"/>
  <c r="H17"/>
  <c r="H19" s="1"/>
  <c r="G17"/>
  <c r="G19" s="1"/>
  <c r="F17"/>
  <c r="F19" s="1"/>
  <c r="E17"/>
  <c r="E19" s="1"/>
  <c r="D17"/>
  <c r="D19" s="1"/>
  <c r="Q21" i="7" l="1"/>
  <c r="Q19"/>
  <c r="Q17" i="14"/>
  <c r="Q24"/>
  <c r="Q29"/>
  <c r="Q22"/>
  <c r="Q27"/>
  <c r="Q19"/>
  <c r="P37" l="1"/>
  <c r="D37"/>
  <c r="F37" l="1"/>
  <c r="F39" s="1"/>
  <c r="G37"/>
  <c r="G39" s="1"/>
  <c r="H37"/>
  <c r="H39" s="1"/>
  <c r="I37"/>
  <c r="I39" s="1"/>
  <c r="J37"/>
  <c r="J39" s="1"/>
  <c r="K37"/>
  <c r="K39" s="1"/>
  <c r="L37"/>
  <c r="L39" s="1"/>
  <c r="P39"/>
  <c r="O37"/>
  <c r="O39" s="1"/>
  <c r="N37"/>
  <c r="N39" s="1"/>
  <c r="M39"/>
  <c r="E37"/>
  <c r="E39" s="1"/>
  <c r="Q37" l="1"/>
  <c r="D39"/>
</calcChain>
</file>

<file path=xl/sharedStrings.xml><?xml version="1.0" encoding="utf-8"?>
<sst xmlns="http://schemas.openxmlformats.org/spreadsheetml/2006/main" count="280" uniqueCount="76">
  <si>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</si>
  <si>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</si>
  <si>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</si>
  <si>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</si>
  <si>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</si>
  <si>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</si>
  <si>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</si>
  <si>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</si>
  <si>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</si>
  <si>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</si>
  <si>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</si>
  <si>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</si>
  <si>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</si>
  <si>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</si>
  <si>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</si>
  <si>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</si>
  <si>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</si>
  <si>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</si>
  <si>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</si>
  <si>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</si>
  <si>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</si>
  <si>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</si>
  <si>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</si>
  <si>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</si>
  <si>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</si>
  <si>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</si>
  <si>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</si>
  <si>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</si>
  <si>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</si>
  <si>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</si>
  <si>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</si>
  <si>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</si>
  <si>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</si>
  <si>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National Weekly Average Price &amp; index of Fatouch 2020</t>
  </si>
  <si>
    <t>Fatouch 2020- Weekly Average Prices &amp; Index</t>
  </si>
  <si>
    <t>National Changes in Fatouch's Vegetables Ingredients (2020)</t>
  </si>
  <si>
    <t>27th-April</t>
  </si>
  <si>
    <t>(base: 1st -20th April avg)</t>
  </si>
  <si>
    <t>4th-May</t>
  </si>
  <si>
    <t>11th-May</t>
  </si>
  <si>
    <t>18th-May</t>
  </si>
  <si>
    <t>National Base Average Prices &amp; Index of Fatouch 2020</t>
  </si>
  <si>
    <t>1st - 21st April - 2020</t>
  </si>
  <si>
    <t>Weights (1st-21st Apr 2020 avg)</t>
  </si>
  <si>
    <t>1st-21st April 2020</t>
  </si>
  <si>
    <t>Weights (1st-21st April 2020 avg)</t>
  </si>
  <si>
    <t>Average 2020</t>
  </si>
  <si>
    <t>Weights (18-31 July 2011- avg)</t>
  </si>
  <si>
    <t>Average 2011</t>
  </si>
  <si>
    <t>Weights (1-19 July 2012 - avg)</t>
  </si>
  <si>
    <t>Average 2012</t>
  </si>
  <si>
    <t>Weights (10June-8July 2013 - avg)</t>
  </si>
  <si>
    <t>Average 2013</t>
  </si>
  <si>
    <t>Weights (2-28 June 2014 avg)</t>
  </si>
  <si>
    <t>Average 2014</t>
  </si>
  <si>
    <t>Weights (26May-17June 2015 avg)</t>
  </si>
  <si>
    <t>Average 2015</t>
  </si>
  <si>
    <t>Weights (3May-5June 2016 avg)</t>
  </si>
  <si>
    <t>Average 2016</t>
  </si>
  <si>
    <t>Weights (2-26 May 2017 avg)</t>
  </si>
  <si>
    <t>Average 2017</t>
  </si>
  <si>
    <t>Weights (23Apr-16May 2018 avg)</t>
  </si>
  <si>
    <t>Average 2018</t>
  </si>
  <si>
    <t>Weights (8Apr-3May 2019 avg)</t>
  </si>
  <si>
    <t>Average 2019</t>
  </si>
  <si>
    <t>Fatouch Yearly Average</t>
  </si>
  <si>
    <t>Yearly Change</t>
  </si>
  <si>
    <r>
      <rPr>
        <b/>
        <i/>
        <sz val="8"/>
        <color theme="6" tint="-0.249977111117893"/>
        <rFont val="Arial"/>
        <family val="2"/>
      </rPr>
      <t>(2011-2013)</t>
    </r>
    <r>
      <rPr>
        <b/>
        <i/>
        <sz val="8"/>
        <rFont val="Arial"/>
        <family val="2"/>
      </rPr>
      <t xml:space="preserve"> &amp; (2012-2014) &amp; </t>
    </r>
    <r>
      <rPr>
        <b/>
        <i/>
        <sz val="8"/>
        <color theme="3" tint="0.39997558519241921"/>
        <rFont val="Arial"/>
        <family val="2"/>
      </rPr>
      <t xml:space="preserve">(2013-2015) </t>
    </r>
    <r>
      <rPr>
        <b/>
        <i/>
        <sz val="8"/>
        <rFont val="Arial"/>
        <family val="2"/>
      </rPr>
      <t xml:space="preserve">&amp; </t>
    </r>
    <r>
      <rPr>
        <b/>
        <i/>
        <sz val="8"/>
        <color theme="9" tint="-0.249977111117893"/>
        <rFont val="Arial"/>
        <family val="2"/>
      </rPr>
      <t>(2014-2016)</t>
    </r>
    <r>
      <rPr>
        <b/>
        <i/>
        <sz val="8"/>
        <rFont val="Arial"/>
        <family val="2"/>
      </rPr>
      <t xml:space="preserve"> &amp; </t>
    </r>
    <r>
      <rPr>
        <b/>
        <i/>
        <sz val="8"/>
        <color theme="7" tint="0.39997558519241921"/>
        <rFont val="Arial"/>
        <family val="2"/>
      </rPr>
      <t>(2015-2017)</t>
    </r>
    <r>
      <rPr>
        <b/>
        <i/>
        <sz val="8"/>
        <rFont val="Arial"/>
        <family val="2"/>
      </rPr>
      <t xml:space="preserve"> &amp;</t>
    </r>
    <r>
      <rPr>
        <b/>
        <i/>
        <sz val="8"/>
        <color theme="7" tint="0.39997558519241921"/>
        <rFont val="Arial"/>
        <family val="2"/>
      </rPr>
      <t xml:space="preserve"> </t>
    </r>
    <r>
      <rPr>
        <b/>
        <i/>
        <sz val="8"/>
        <color theme="8" tint="0.39997558519241921"/>
        <rFont val="Arial"/>
        <family val="2"/>
      </rPr>
      <t xml:space="preserve">(2016-2018) </t>
    </r>
    <r>
      <rPr>
        <b/>
        <i/>
        <sz val="8"/>
        <rFont val="Arial"/>
        <family val="2"/>
      </rPr>
      <t>&amp;</t>
    </r>
    <r>
      <rPr>
        <b/>
        <i/>
        <sz val="8"/>
        <color theme="8" tint="0.39997558519241921"/>
        <rFont val="Arial"/>
        <family val="2"/>
      </rPr>
      <t xml:space="preserve"> </t>
    </r>
    <r>
      <rPr>
        <b/>
        <i/>
        <sz val="8"/>
        <color theme="5" tint="-0.249977111117893"/>
        <rFont val="Arial"/>
        <family val="2"/>
      </rPr>
      <t xml:space="preserve">(2017-2019) </t>
    </r>
    <r>
      <rPr>
        <b/>
        <i/>
        <sz val="8"/>
        <rFont val="Arial"/>
        <family val="2"/>
      </rPr>
      <t>&amp;</t>
    </r>
    <r>
      <rPr>
        <b/>
        <i/>
        <sz val="8"/>
        <color theme="5" tint="0.59999389629810485"/>
        <rFont val="Arial"/>
        <family val="2"/>
      </rPr>
      <t xml:space="preserve"> </t>
    </r>
    <r>
      <rPr>
        <b/>
        <i/>
        <sz val="8"/>
        <color rgb="FF92D050"/>
        <rFont val="Arial"/>
        <family val="2"/>
      </rPr>
      <t xml:space="preserve">(2018-2020)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</si>
  <si>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 xml:space="preserve">(2011-2018) </t>
    </r>
    <r>
      <rPr>
        <b/>
        <i/>
        <sz val="8"/>
        <rFont val="Arial"/>
        <family val="2"/>
      </rPr>
      <t xml:space="preserve">&amp; (2012-2019) &amp; </t>
    </r>
    <r>
      <rPr>
        <b/>
        <i/>
        <sz val="8"/>
        <color rgb="FF0070C0"/>
        <rFont val="Arial"/>
        <family val="2"/>
      </rPr>
      <t>(2013-2020)</t>
    </r>
    <r>
      <rPr>
        <b/>
        <i/>
        <sz val="8"/>
        <color theme="6" tint="-0.249977111117893"/>
        <rFont val="Arial"/>
        <family val="2"/>
      </rPr>
      <t xml:space="preserve">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</si>
  <si>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>(2011-2014)</t>
    </r>
    <r>
      <rPr>
        <b/>
        <i/>
        <sz val="8"/>
        <rFont val="Arial"/>
        <family val="2"/>
      </rPr>
      <t xml:space="preserve"> &amp; (2012-2015) &amp; </t>
    </r>
    <r>
      <rPr>
        <b/>
        <i/>
        <sz val="8"/>
        <color theme="3" tint="0.39997558519241921"/>
        <rFont val="Arial"/>
        <family val="2"/>
      </rPr>
      <t xml:space="preserve">(2013-2016) </t>
    </r>
    <r>
      <rPr>
        <b/>
        <i/>
        <sz val="8"/>
        <rFont val="Arial"/>
        <family val="2"/>
      </rPr>
      <t>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9" tint="-0.249977111117893"/>
        <rFont val="Arial"/>
        <family val="2"/>
      </rPr>
      <t>(2014-2017)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rFont val="Arial"/>
        <family val="2"/>
      </rPr>
      <t>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7" tint="0.39997558519241921"/>
        <rFont val="Arial"/>
        <family val="2"/>
      </rPr>
      <t xml:space="preserve">(2015-2018) </t>
    </r>
    <r>
      <rPr>
        <b/>
        <i/>
        <sz val="8"/>
        <rFont val="Arial"/>
        <family val="2"/>
      </rPr>
      <t>&amp;</t>
    </r>
    <r>
      <rPr>
        <b/>
        <i/>
        <sz val="8"/>
        <color theme="7" tint="0.39997558519241921"/>
        <rFont val="Arial"/>
        <family val="2"/>
      </rPr>
      <t xml:space="preserve"> </t>
    </r>
    <r>
      <rPr>
        <b/>
        <i/>
        <sz val="8"/>
        <color theme="8" tint="0.39997558519241921"/>
        <rFont val="Arial"/>
        <family val="2"/>
      </rPr>
      <t xml:space="preserve">(2016-2019) </t>
    </r>
    <r>
      <rPr>
        <b/>
        <i/>
        <sz val="8"/>
        <rFont val="Arial"/>
        <family val="2"/>
      </rPr>
      <t xml:space="preserve">&amp;  </t>
    </r>
    <r>
      <rPr>
        <b/>
        <i/>
        <sz val="8"/>
        <color theme="5" tint="-0.249977111117893"/>
        <rFont val="Arial"/>
        <family val="2"/>
      </rPr>
      <t>(2017-2020)</t>
    </r>
    <r>
      <rPr>
        <b/>
        <i/>
        <sz val="8"/>
        <rFont val="Arial"/>
        <family val="2"/>
      </rPr>
      <t xml:space="preserve">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</si>
  <si>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 xml:space="preserve">(2011-2015) </t>
    </r>
    <r>
      <rPr>
        <b/>
        <i/>
        <sz val="8"/>
        <rFont val="Arial"/>
        <family val="2"/>
      </rPr>
      <t xml:space="preserve">&amp; (2012-2016) &amp; </t>
    </r>
    <r>
      <rPr>
        <b/>
        <i/>
        <sz val="8"/>
        <color theme="3" tint="0.39997558519241921"/>
        <rFont val="Arial"/>
        <family val="2"/>
      </rPr>
      <t xml:space="preserve">(2013-2017) </t>
    </r>
    <r>
      <rPr>
        <b/>
        <i/>
        <sz val="8"/>
        <rFont val="Arial"/>
        <family val="2"/>
      </rPr>
      <t>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9" tint="-0.249977111117893"/>
        <rFont val="Arial"/>
        <family val="2"/>
      </rPr>
      <t xml:space="preserve">(2014-2018) </t>
    </r>
    <r>
      <rPr>
        <b/>
        <i/>
        <sz val="8"/>
        <rFont val="Arial"/>
        <family val="2"/>
      </rPr>
      <t xml:space="preserve">&amp; </t>
    </r>
    <r>
      <rPr>
        <b/>
        <i/>
        <sz val="8"/>
        <color theme="7" tint="0.39997558519241921"/>
        <rFont val="Arial"/>
        <family val="2"/>
      </rPr>
      <t>(2015-2019)</t>
    </r>
    <r>
      <rPr>
        <b/>
        <i/>
        <sz val="8"/>
        <rFont val="Arial"/>
        <family val="2"/>
      </rPr>
      <t xml:space="preserve"> &amp; </t>
    </r>
    <r>
      <rPr>
        <b/>
        <i/>
        <sz val="8"/>
        <color theme="8" tint="0.39997558519241921"/>
        <rFont val="Arial"/>
        <family val="2"/>
      </rPr>
      <t xml:space="preserve">(2016-2020)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</si>
  <si>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>(2011-2016)</t>
    </r>
    <r>
      <rPr>
        <b/>
        <i/>
        <sz val="8"/>
        <rFont val="Arial"/>
        <family val="2"/>
      </rPr>
      <t xml:space="preserve"> &amp; (2012-2017) &amp; </t>
    </r>
    <r>
      <rPr>
        <b/>
        <i/>
        <sz val="8"/>
        <color theme="3" tint="0.39997558519241921"/>
        <rFont val="Arial"/>
        <family val="2"/>
      </rPr>
      <t>(2013-2018)</t>
    </r>
    <r>
      <rPr>
        <b/>
        <i/>
        <sz val="8"/>
        <rFont val="Arial"/>
        <family val="2"/>
      </rPr>
      <t xml:space="preserve"> &amp;</t>
    </r>
    <r>
      <rPr>
        <b/>
        <i/>
        <sz val="8"/>
        <color theme="9" tint="-0.249977111117893"/>
        <rFont val="Arial"/>
        <family val="2"/>
      </rPr>
      <t xml:space="preserve"> (2014-2019) </t>
    </r>
    <r>
      <rPr>
        <b/>
        <i/>
        <sz val="8"/>
        <color theme="1"/>
        <rFont val="Arial"/>
        <family val="2"/>
      </rPr>
      <t>&amp;</t>
    </r>
    <r>
      <rPr>
        <b/>
        <i/>
        <sz val="8"/>
        <color theme="9" tint="-0.249977111117893"/>
        <rFont val="Arial"/>
        <family val="2"/>
      </rPr>
      <t xml:space="preserve"> </t>
    </r>
    <r>
      <rPr>
        <b/>
        <i/>
        <sz val="8"/>
        <color theme="7" tint="0.39997558519241921"/>
        <rFont val="Arial"/>
        <family val="2"/>
      </rPr>
      <t>(2015-2020)</t>
    </r>
    <r>
      <rPr>
        <b/>
        <i/>
        <sz val="8"/>
        <color theme="9" tint="-0.249977111117893"/>
        <rFont val="Arial"/>
        <family val="2"/>
      </rPr>
      <t xml:space="preserve">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</si>
  <si>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 xml:space="preserve">(2011-2017) </t>
    </r>
    <r>
      <rPr>
        <b/>
        <i/>
        <sz val="8"/>
        <rFont val="Arial"/>
        <family val="2"/>
      </rPr>
      <t xml:space="preserve">&amp; (2012-2018) &amp; </t>
    </r>
    <r>
      <rPr>
        <b/>
        <i/>
        <sz val="8"/>
        <color theme="3" tint="0.39997558519241921"/>
        <rFont val="Arial"/>
        <family val="2"/>
      </rPr>
      <t>(2013-2019)</t>
    </r>
    <r>
      <rPr>
        <b/>
        <i/>
        <sz val="8"/>
        <color theme="1"/>
        <rFont val="Arial"/>
        <family val="2"/>
      </rPr>
      <t xml:space="preserve"> 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9" tint="-0.249977111117893"/>
        <rFont val="Arial"/>
        <family val="2"/>
      </rPr>
      <t xml:space="preserve">(2014-2020) </t>
    </r>
    <r>
      <rPr>
        <b/>
        <i/>
        <sz val="10"/>
        <rFont val="Arial"/>
        <family val="2"/>
      </rPr>
      <t>Changes</t>
    </r>
  </si>
  <si>
    <t>National Yearly Average Price of Fatouch 2011/2012/2013/2014/2015/2016/2017/2018/2019/2020</t>
  </si>
  <si>
    <r>
      <rPr>
        <b/>
        <i/>
        <sz val="8"/>
        <color theme="6" tint="-0.249977111117893"/>
        <rFont val="Arial"/>
        <family val="2"/>
      </rPr>
      <t xml:space="preserve">(2011-2019) &amp; </t>
    </r>
    <r>
      <rPr>
        <b/>
        <i/>
        <sz val="8"/>
        <color theme="1"/>
        <rFont val="Arial"/>
        <family val="2"/>
      </rPr>
      <t xml:space="preserve">(2012-2020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</si>
  <si>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 xml:space="preserve">(2011-2020) </t>
    </r>
    <r>
      <rPr>
        <b/>
        <i/>
        <sz val="10"/>
        <rFont val="Arial"/>
        <family val="2"/>
      </rPr>
      <t>Change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</si>
</sst>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43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  <font>
      <b/>
      <i/>
      <sz val="8"/>
      <color theme="6" tint="-0.249977111117893"/>
      <name val="Arial"/>
      <family val="2"/>
    </font>
    <font>
      <b/>
      <i/>
      <sz val="8"/>
      <name val="Arial"/>
      <family val="2"/>
    </font>
    <font>
      <b/>
      <i/>
      <sz val="8"/>
      <color theme="3" tint="0.39997558519241921"/>
      <name val="Arial"/>
      <family val="2"/>
    </font>
    <font>
      <b/>
      <i/>
      <sz val="8"/>
      <color theme="9" tint="-0.249977111117893"/>
      <name val="Arial"/>
      <family val="2"/>
    </font>
    <font>
      <b/>
      <i/>
      <sz val="8"/>
      <color theme="7" tint="0.39997558519241921"/>
      <name val="Arial"/>
      <family val="2"/>
    </font>
    <font>
      <b/>
      <i/>
      <sz val="8"/>
      <color theme="8" tint="0.39997558519241921"/>
      <name val="Arial"/>
      <family val="2"/>
    </font>
    <font>
      <b/>
      <i/>
      <sz val="8"/>
      <color theme="5" tint="-0.249977111117893"/>
      <name val="Arial"/>
      <family val="2"/>
    </font>
    <font>
      <b/>
      <i/>
      <sz val="8"/>
      <color theme="5" tint="0.59999389629810485"/>
      <name val="Arial"/>
      <family val="2"/>
    </font>
    <font>
      <b/>
      <sz val="10"/>
      <color theme="1"/>
      <name val="Arial"/>
      <family val="2"/>
    </font>
    <font>
      <b/>
      <i/>
      <sz val="8"/>
      <color rgb="FF92D050"/>
      <name val="Arial"/>
      <family val="2"/>
    </font>
    <font>
      <b/>
      <i/>
      <sz val="8"/>
      <color theme="1"/>
      <name val="Arial"/>
      <family val="2"/>
    </font>
    <font>
      <b/>
      <i/>
      <sz val="8"/>
      <color rgb="FF0070C0"/>
      <name val="Arial"/>
      <family val="2"/>
    </font>
    <font>
      <sz val="7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CE29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5" fillId="0" borderId="0"/>
  </cellStyleXfs>
  <cellXfs count="2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3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6" fillId="0" borderId="0" xfId="0" applyFont="1"/>
    <xf numFmtId="0" fontId="17" fillId="0" borderId="0" xfId="0" applyFont="1"/>
    <xf numFmtId="0" fontId="0" fillId="0" borderId="17" xfId="0" applyBorder="1" applyAlignment="1"/>
    <xf numFmtId="0" fontId="9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8" fillId="0" borderId="0" xfId="0" applyFont="1" applyAlignment="1">
      <alignment horizontal="left" readingOrder="1"/>
    </xf>
    <xf numFmtId="0" fontId="19" fillId="0" borderId="0" xfId="0" applyFont="1" applyBorder="1"/>
    <xf numFmtId="164" fontId="0" fillId="0" borderId="12" xfId="0" applyNumberFormat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165" fontId="14" fillId="0" borderId="13" xfId="0" applyNumberFormat="1" applyFont="1" applyBorder="1" applyAlignment="1"/>
    <xf numFmtId="0" fontId="13" fillId="0" borderId="20" xfId="0" applyFont="1" applyBorder="1"/>
    <xf numFmtId="0" fontId="13" fillId="0" borderId="22" xfId="0" applyFont="1" applyBorder="1"/>
    <xf numFmtId="0" fontId="13" fillId="0" borderId="22" xfId="0" applyFont="1" applyBorder="1" applyAlignment="1">
      <alignment horizontal="center"/>
    </xf>
    <xf numFmtId="0" fontId="15" fillId="0" borderId="28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3" fontId="5" fillId="0" borderId="30" xfId="0" applyNumberFormat="1" applyFont="1" applyFill="1" applyBorder="1" applyAlignment="1">
      <alignment horizontal="center"/>
    </xf>
    <xf numFmtId="0" fontId="15" fillId="2" borderId="3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right"/>
    </xf>
    <xf numFmtId="0" fontId="3" fillId="0" borderId="31" xfId="0" applyFont="1" applyBorder="1" applyAlignment="1">
      <alignment horizontal="left"/>
    </xf>
    <xf numFmtId="166" fontId="6" fillId="0" borderId="12" xfId="0" applyNumberFormat="1" applyFont="1" applyFill="1" applyBorder="1" applyAlignment="1">
      <alignment horizontal="center"/>
    </xf>
    <xf numFmtId="0" fontId="15" fillId="3" borderId="33" xfId="0" applyFont="1" applyFill="1" applyBorder="1"/>
    <xf numFmtId="0" fontId="11" fillId="0" borderId="34" xfId="0" applyFont="1" applyFill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4" fontId="3" fillId="3" borderId="35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5" fontId="4" fillId="0" borderId="12" xfId="0" applyNumberFormat="1" applyFont="1" applyBorder="1"/>
    <xf numFmtId="10" fontId="4" fillId="0" borderId="13" xfId="0" applyNumberFormat="1" applyFont="1" applyBorder="1"/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2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64" fontId="24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/>
    <xf numFmtId="0" fontId="23" fillId="0" borderId="0" xfId="0" applyFont="1"/>
    <xf numFmtId="0" fontId="8" fillId="0" borderId="28" xfId="0" applyFont="1" applyBorder="1" applyAlignment="1">
      <alignment horizontal="left"/>
    </xf>
    <xf numFmtId="0" fontId="11" fillId="0" borderId="12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10" fontId="5" fillId="0" borderId="12" xfId="0" applyNumberFormat="1" applyFont="1" applyFill="1" applyBorder="1" applyAlignment="1">
      <alignment horizontal="center"/>
    </xf>
    <xf numFmtId="0" fontId="1" fillId="0" borderId="0" xfId="2"/>
    <xf numFmtId="167" fontId="2" fillId="0" borderId="21" xfId="0" applyNumberFormat="1" applyFont="1" applyBorder="1" applyAlignment="1">
      <alignment horizontal="right"/>
    </xf>
    <xf numFmtId="164" fontId="5" fillId="2" borderId="32" xfId="0" applyNumberFormat="1" applyFont="1" applyFill="1" applyBorder="1" applyAlignment="1">
      <alignment horizontal="center"/>
    </xf>
    <xf numFmtId="4" fontId="3" fillId="3" borderId="35" xfId="0" applyNumberFormat="1" applyFont="1" applyFill="1" applyBorder="1" applyAlignment="1">
      <alignment horizontal="center"/>
    </xf>
    <xf numFmtId="4" fontId="13" fillId="0" borderId="43" xfId="0" applyNumberFormat="1" applyFont="1" applyFill="1" applyBorder="1" applyAlignment="1">
      <alignment horizontal="right"/>
    </xf>
    <xf numFmtId="4" fontId="13" fillId="0" borderId="29" xfId="0" applyNumberFormat="1" applyFont="1" applyFill="1" applyBorder="1" applyAlignment="1">
      <alignment horizontal="right"/>
    </xf>
    <xf numFmtId="4" fontId="13" fillId="0" borderId="37" xfId="0" applyNumberFormat="1" applyFont="1" applyFill="1" applyBorder="1" applyAlignment="1">
      <alignment horizontal="right"/>
    </xf>
    <xf numFmtId="4" fontId="13" fillId="0" borderId="39" xfId="0" applyNumberFormat="1" applyFont="1" applyFill="1" applyBorder="1" applyAlignment="1">
      <alignment horizontal="right"/>
    </xf>
    <xf numFmtId="4" fontId="26" fillId="0" borderId="44" xfId="0" applyNumberFormat="1" applyFont="1" applyFill="1" applyBorder="1" applyAlignment="1">
      <alignment horizontal="right"/>
    </xf>
    <xf numFmtId="4" fontId="26" fillId="0" borderId="12" xfId="0" applyNumberFormat="1" applyFont="1" applyFill="1" applyBorder="1" applyAlignment="1">
      <alignment horizontal="right"/>
    </xf>
    <xf numFmtId="4" fontId="26" fillId="0" borderId="38" xfId="0" applyNumberFormat="1" applyFont="1" applyFill="1" applyBorder="1" applyAlignment="1">
      <alignment horizontal="right"/>
    </xf>
    <xf numFmtId="4" fontId="26" fillId="0" borderId="40" xfId="0" applyNumberFormat="1" applyFont="1" applyFill="1" applyBorder="1" applyAlignment="1">
      <alignment horizontal="right"/>
    </xf>
    <xf numFmtId="10" fontId="27" fillId="0" borderId="34" xfId="0" applyNumberFormat="1" applyFont="1" applyFill="1" applyBorder="1" applyAlignment="1">
      <alignment horizontal="right"/>
    </xf>
    <xf numFmtId="10" fontId="27" fillId="0" borderId="15" xfId="1" applyNumberFormat="1" applyFont="1" applyBorder="1" applyAlignment="1">
      <alignment horizontal="right"/>
    </xf>
    <xf numFmtId="0" fontId="22" fillId="0" borderId="41" xfId="0" applyFont="1" applyBorder="1" applyAlignment="1">
      <alignment horizontal="left"/>
    </xf>
    <xf numFmtId="0" fontId="22" fillId="0" borderId="42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6" fillId="0" borderId="0" xfId="1" applyNumberFormat="1" applyFont="1"/>
    <xf numFmtId="0" fontId="29" fillId="0" borderId="36" xfId="0" applyFont="1" applyBorder="1" applyAlignment="1">
      <alignment horizontal="left"/>
    </xf>
    <xf numFmtId="10" fontId="5" fillId="0" borderId="45" xfId="0" applyNumberFormat="1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3" fontId="11" fillId="0" borderId="47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5" fillId="0" borderId="48" xfId="0" applyNumberFormat="1" applyFont="1" applyFill="1" applyBorder="1" applyAlignment="1">
      <alignment horizontal="center"/>
    </xf>
    <xf numFmtId="0" fontId="3" fillId="0" borderId="49" xfId="0" applyFont="1" applyBorder="1" applyAlignment="1">
      <alignment horizontal="left"/>
    </xf>
    <xf numFmtId="10" fontId="5" fillId="0" borderId="50" xfId="0" applyNumberFormat="1" applyFont="1" applyFill="1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4" fontId="3" fillId="0" borderId="52" xfId="0" applyNumberFormat="1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right"/>
    </xf>
    <xf numFmtId="4" fontId="3" fillId="3" borderId="53" xfId="0" applyNumberFormat="1" applyFont="1" applyFill="1" applyBorder="1"/>
    <xf numFmtId="10" fontId="27" fillId="0" borderId="54" xfId="0" applyNumberFormat="1" applyFont="1" applyFill="1" applyBorder="1" applyAlignment="1">
      <alignment horizontal="right"/>
    </xf>
    <xf numFmtId="4" fontId="13" fillId="0" borderId="55" xfId="0" applyNumberFormat="1" applyFont="1" applyFill="1" applyBorder="1" applyAlignment="1">
      <alignment horizontal="right"/>
    </xf>
    <xf numFmtId="4" fontId="26" fillId="0" borderId="21" xfId="0" applyNumberFormat="1" applyFont="1" applyFill="1" applyBorder="1" applyAlignment="1">
      <alignment horizontal="right"/>
    </xf>
    <xf numFmtId="10" fontId="27" fillId="0" borderId="56" xfId="0" applyNumberFormat="1" applyFont="1" applyFill="1" applyBorder="1" applyAlignment="1">
      <alignment horizontal="right"/>
    </xf>
    <xf numFmtId="0" fontId="8" fillId="2" borderId="31" xfId="0" applyFont="1" applyFill="1" applyBorder="1" applyAlignment="1">
      <alignment horizontal="left"/>
    </xf>
    <xf numFmtId="0" fontId="8" fillId="3" borderId="33" xfId="0" applyFont="1" applyFill="1" applyBorder="1"/>
    <xf numFmtId="2" fontId="2" fillId="0" borderId="12" xfId="0" applyNumberFormat="1" applyFont="1" applyBorder="1"/>
    <xf numFmtId="167" fontId="2" fillId="4" borderId="22" xfId="0" applyNumberFormat="1" applyFont="1" applyFill="1" applyBorder="1"/>
    <xf numFmtId="2" fontId="2" fillId="4" borderId="12" xfId="0" applyNumberFormat="1" applyFont="1" applyFill="1" applyBorder="1" applyAlignment="1">
      <alignment horizontal="right"/>
    </xf>
    <xf numFmtId="167" fontId="2" fillId="0" borderId="21" xfId="0" applyNumberFormat="1" applyFont="1" applyBorder="1"/>
    <xf numFmtId="0" fontId="8" fillId="0" borderId="46" xfId="0" applyFont="1" applyBorder="1" applyAlignment="1">
      <alignment horizontal="left"/>
    </xf>
    <xf numFmtId="0" fontId="8" fillId="2" borderId="49" xfId="0" applyFont="1" applyFill="1" applyBorder="1" applyAlignment="1">
      <alignment horizontal="left"/>
    </xf>
    <xf numFmtId="0" fontId="11" fillId="0" borderId="45" xfId="0" applyFont="1" applyFill="1" applyBorder="1" applyAlignment="1">
      <alignment horizontal="center"/>
    </xf>
    <xf numFmtId="164" fontId="3" fillId="0" borderId="4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3" fillId="0" borderId="45" xfId="0" applyNumberFormat="1" applyFont="1" applyFill="1" applyBorder="1" applyAlignment="1">
      <alignment horizontal="center"/>
    </xf>
    <xf numFmtId="0" fontId="8" fillId="3" borderId="51" xfId="0" applyFont="1" applyFill="1" applyBorder="1"/>
    <xf numFmtId="0" fontId="27" fillId="0" borderId="58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10" fontId="27" fillId="0" borderId="23" xfId="0" applyNumberFormat="1" applyFont="1" applyFill="1" applyBorder="1" applyAlignment="1">
      <alignment horizontal="right"/>
    </xf>
    <xf numFmtId="10" fontId="27" fillId="0" borderId="60" xfId="0" applyNumberFormat="1" applyFont="1" applyFill="1" applyBorder="1" applyAlignment="1">
      <alignment horizontal="right"/>
    </xf>
    <xf numFmtId="10" fontId="27" fillId="0" borderId="57" xfId="0" applyNumberFormat="1" applyFont="1" applyFill="1" applyBorder="1" applyAlignment="1">
      <alignment horizontal="right"/>
    </xf>
    <xf numFmtId="10" fontId="27" fillId="0" borderId="61" xfId="1" applyNumberFormat="1" applyFont="1" applyBorder="1" applyAlignment="1">
      <alignment horizontal="right"/>
    </xf>
    <xf numFmtId="0" fontId="22" fillId="0" borderId="62" xfId="0" applyFont="1" applyBorder="1" applyAlignment="1">
      <alignment horizontal="left"/>
    </xf>
    <xf numFmtId="0" fontId="28" fillId="0" borderId="63" xfId="0" applyFont="1" applyBorder="1" applyAlignment="1">
      <alignment horizontal="center"/>
    </xf>
    <xf numFmtId="4" fontId="26" fillId="0" borderId="64" xfId="0" applyNumberFormat="1" applyFont="1" applyFill="1" applyBorder="1" applyAlignment="1">
      <alignment horizontal="right"/>
    </xf>
    <xf numFmtId="4" fontId="26" fillId="0" borderId="65" xfId="0" applyNumberFormat="1" applyFont="1" applyFill="1" applyBorder="1" applyAlignment="1">
      <alignment horizontal="right"/>
    </xf>
    <xf numFmtId="4" fontId="26" fillId="0" borderId="66" xfId="0" applyNumberFormat="1" applyFont="1" applyFill="1" applyBorder="1" applyAlignment="1">
      <alignment horizontal="right"/>
    </xf>
    <xf numFmtId="4" fontId="26" fillId="0" borderId="67" xfId="0" applyNumberFormat="1" applyFont="1" applyFill="1" applyBorder="1" applyAlignment="1">
      <alignment horizontal="right"/>
    </xf>
    <xf numFmtId="4" fontId="26" fillId="0" borderId="68" xfId="0" applyNumberFormat="1" applyFont="1" applyFill="1" applyBorder="1" applyAlignment="1">
      <alignment horizontal="right"/>
    </xf>
    <xf numFmtId="0" fontId="22" fillId="0" borderId="11" xfId="0" applyFont="1" applyBorder="1" applyAlignment="1">
      <alignment horizontal="left"/>
    </xf>
    <xf numFmtId="0" fontId="28" fillId="0" borderId="9" xfId="0" applyFont="1" applyBorder="1" applyAlignment="1">
      <alignment horizontal="center"/>
    </xf>
    <xf numFmtId="4" fontId="26" fillId="0" borderId="69" xfId="0" applyNumberFormat="1" applyFont="1" applyFill="1" applyBorder="1" applyAlignment="1">
      <alignment horizontal="right"/>
    </xf>
    <xf numFmtId="4" fontId="26" fillId="0" borderId="70" xfId="0" applyNumberFormat="1" applyFont="1" applyFill="1" applyBorder="1" applyAlignment="1">
      <alignment horizontal="right"/>
    </xf>
    <xf numFmtId="4" fontId="26" fillId="0" borderId="71" xfId="0" applyNumberFormat="1" applyFont="1" applyFill="1" applyBorder="1" applyAlignment="1">
      <alignment horizontal="right"/>
    </xf>
    <xf numFmtId="4" fontId="26" fillId="0" borderId="72" xfId="0" applyNumberFormat="1" applyFont="1" applyFill="1" applyBorder="1" applyAlignment="1">
      <alignment horizontal="right"/>
    </xf>
    <xf numFmtId="4" fontId="26" fillId="0" borderId="10" xfId="0" applyNumberFormat="1" applyFont="1" applyFill="1" applyBorder="1" applyAlignment="1">
      <alignment horizontal="right"/>
    </xf>
    <xf numFmtId="167" fontId="2" fillId="0" borderId="57" xfId="0" applyNumberFormat="1" applyFont="1" applyBorder="1"/>
    <xf numFmtId="2" fontId="2" fillId="0" borderId="23" xfId="0" applyNumberFormat="1" applyFont="1" applyBorder="1"/>
    <xf numFmtId="10" fontId="4" fillId="0" borderId="23" xfId="0" applyNumberFormat="1" applyFont="1" applyBorder="1"/>
    <xf numFmtId="10" fontId="4" fillId="0" borderId="24" xfId="0" applyNumberFormat="1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3" fontId="11" fillId="0" borderId="29" xfId="0" applyNumberFormat="1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center"/>
    </xf>
    <xf numFmtId="0" fontId="8" fillId="5" borderId="31" xfId="0" applyFont="1" applyFill="1" applyBorder="1" applyAlignment="1">
      <alignment horizontal="left"/>
    </xf>
    <xf numFmtId="164" fontId="5" fillId="5" borderId="32" xfId="0" applyNumberFormat="1" applyFont="1" applyFill="1" applyBorder="1" applyAlignment="1">
      <alignment horizontal="right"/>
    </xf>
    <xf numFmtId="10" fontId="5" fillId="0" borderId="32" xfId="0" applyNumberFormat="1" applyFont="1" applyFill="1" applyBorder="1" applyAlignment="1">
      <alignment horizontal="center"/>
    </xf>
    <xf numFmtId="0" fontId="8" fillId="6" borderId="33" xfId="0" applyFont="1" applyFill="1" applyBorder="1"/>
    <xf numFmtId="4" fontId="3" fillId="6" borderId="35" xfId="0" applyNumberFormat="1" applyFont="1" applyFill="1" applyBorder="1"/>
    <xf numFmtId="4" fontId="3" fillId="7" borderId="35" xfId="0" applyNumberFormat="1" applyFont="1" applyFill="1" applyBorder="1"/>
    <xf numFmtId="0" fontId="8" fillId="8" borderId="31" xfId="0" applyFont="1" applyFill="1" applyBorder="1" applyAlignment="1">
      <alignment horizontal="left"/>
    </xf>
    <xf numFmtId="164" fontId="5" fillId="8" borderId="32" xfId="0" applyNumberFormat="1" applyFont="1" applyFill="1" applyBorder="1" applyAlignment="1">
      <alignment horizontal="right"/>
    </xf>
    <xf numFmtId="0" fontId="8" fillId="9" borderId="33" xfId="0" applyFont="1" applyFill="1" applyBorder="1"/>
    <xf numFmtId="4" fontId="3" fillId="9" borderId="35" xfId="0" applyNumberFormat="1" applyFont="1" applyFill="1" applyBorder="1"/>
    <xf numFmtId="0" fontId="8" fillId="10" borderId="31" xfId="0" applyFont="1" applyFill="1" applyBorder="1" applyAlignment="1">
      <alignment horizontal="left"/>
    </xf>
    <xf numFmtId="164" fontId="5" fillId="10" borderId="32" xfId="0" applyNumberFormat="1" applyFont="1" applyFill="1" applyBorder="1" applyAlignment="1">
      <alignment horizontal="right"/>
    </xf>
    <xf numFmtId="0" fontId="8" fillId="11" borderId="33" xfId="0" applyFont="1" applyFill="1" applyBorder="1"/>
    <xf numFmtId="4" fontId="3" fillId="11" borderId="35" xfId="0" applyNumberFormat="1" applyFont="1" applyFill="1" applyBorder="1"/>
    <xf numFmtId="0" fontId="8" fillId="12" borderId="31" xfId="0" applyFont="1" applyFill="1" applyBorder="1" applyAlignment="1">
      <alignment horizontal="left"/>
    </xf>
    <xf numFmtId="164" fontId="5" fillId="12" borderId="32" xfId="0" applyNumberFormat="1" applyFont="1" applyFill="1" applyBorder="1" applyAlignment="1">
      <alignment horizontal="right"/>
    </xf>
    <xf numFmtId="0" fontId="8" fillId="13" borderId="33" xfId="0" applyFont="1" applyFill="1" applyBorder="1"/>
    <xf numFmtId="4" fontId="3" fillId="13" borderId="35" xfId="0" applyNumberFormat="1" applyFont="1" applyFill="1" applyBorder="1"/>
    <xf numFmtId="0" fontId="8" fillId="14" borderId="31" xfId="0" applyFont="1" applyFill="1" applyBorder="1" applyAlignment="1">
      <alignment horizontal="left"/>
    </xf>
    <xf numFmtId="164" fontId="5" fillId="14" borderId="32" xfId="0" applyNumberFormat="1" applyFont="1" applyFill="1" applyBorder="1" applyAlignment="1">
      <alignment horizontal="right"/>
    </xf>
    <xf numFmtId="0" fontId="8" fillId="15" borderId="33" xfId="0" applyFont="1" applyFill="1" applyBorder="1"/>
    <xf numFmtId="4" fontId="3" fillId="15" borderId="35" xfId="0" applyNumberFormat="1" applyFont="1" applyFill="1" applyBorder="1"/>
    <xf numFmtId="0" fontId="8" fillId="16" borderId="31" xfId="0" applyFont="1" applyFill="1" applyBorder="1" applyAlignment="1">
      <alignment horizontal="left"/>
    </xf>
    <xf numFmtId="164" fontId="5" fillId="16" borderId="32" xfId="0" applyNumberFormat="1" applyFont="1" applyFill="1" applyBorder="1" applyAlignment="1">
      <alignment horizontal="right"/>
    </xf>
    <xf numFmtId="0" fontId="8" fillId="17" borderId="33" xfId="0" applyFont="1" applyFill="1" applyBorder="1"/>
    <xf numFmtId="4" fontId="3" fillId="17" borderId="35" xfId="0" applyNumberFormat="1" applyFont="1" applyFill="1" applyBorder="1"/>
    <xf numFmtId="0" fontId="8" fillId="18" borderId="31" xfId="0" applyFont="1" applyFill="1" applyBorder="1" applyAlignment="1">
      <alignment horizontal="left"/>
    </xf>
    <xf numFmtId="164" fontId="5" fillId="18" borderId="32" xfId="0" applyNumberFormat="1" applyFont="1" applyFill="1" applyBorder="1" applyAlignment="1">
      <alignment horizontal="right"/>
    </xf>
    <xf numFmtId="0" fontId="8" fillId="19" borderId="33" xfId="0" applyFont="1" applyFill="1" applyBorder="1"/>
    <xf numFmtId="4" fontId="3" fillId="19" borderId="35" xfId="0" applyNumberFormat="1" applyFont="1" applyFill="1" applyBorder="1"/>
    <xf numFmtId="0" fontId="8" fillId="20" borderId="31" xfId="0" applyFont="1" applyFill="1" applyBorder="1" applyAlignment="1">
      <alignment horizontal="left"/>
    </xf>
    <xf numFmtId="164" fontId="5" fillId="21" borderId="32" xfId="0" applyNumberFormat="1" applyFont="1" applyFill="1" applyBorder="1" applyAlignment="1">
      <alignment horizontal="right"/>
    </xf>
    <xf numFmtId="0" fontId="8" fillId="22" borderId="33" xfId="0" applyFont="1" applyFill="1" applyBorder="1"/>
    <xf numFmtId="4" fontId="3" fillId="22" borderId="35" xfId="0" applyNumberFormat="1" applyFont="1" applyFill="1" applyBorder="1"/>
    <xf numFmtId="0" fontId="10" fillId="0" borderId="25" xfId="0" applyFont="1" applyFill="1" applyBorder="1" applyAlignment="1">
      <alignment horizontal="center" vertical="center"/>
    </xf>
    <xf numFmtId="164" fontId="10" fillId="0" borderId="45" xfId="0" applyNumberFormat="1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 wrapText="1"/>
    </xf>
    <xf numFmtId="17" fontId="38" fillId="6" borderId="73" xfId="0" applyNumberFormat="1" applyFont="1" applyFill="1" applyBorder="1" applyAlignment="1">
      <alignment horizontal="center"/>
    </xf>
    <xf numFmtId="164" fontId="4" fillId="5" borderId="74" xfId="0" applyNumberFormat="1" applyFont="1" applyFill="1" applyBorder="1" applyAlignment="1">
      <alignment horizontal="center"/>
    </xf>
    <xf numFmtId="10" fontId="4" fillId="0" borderId="74" xfId="0" applyNumberFormat="1" applyFont="1" applyFill="1" applyBorder="1"/>
    <xf numFmtId="10" fontId="4" fillId="0" borderId="75" xfId="0" applyNumberFormat="1" applyFont="1" applyFill="1" applyBorder="1"/>
    <xf numFmtId="17" fontId="38" fillId="7" borderId="45" xfId="0" applyNumberFormat="1" applyFont="1" applyFill="1" applyBorder="1" applyAlignment="1">
      <alignment horizontal="center"/>
    </xf>
    <xf numFmtId="164" fontId="4" fillId="23" borderId="45" xfId="0" applyNumberFormat="1" applyFont="1" applyFill="1" applyBorder="1" applyAlignment="1">
      <alignment horizontal="center"/>
    </xf>
    <xf numFmtId="10" fontId="4" fillId="5" borderId="45" xfId="0" applyNumberFormat="1" applyFont="1" applyFill="1" applyBorder="1"/>
    <xf numFmtId="10" fontId="4" fillId="0" borderId="76" xfId="0" applyNumberFormat="1" applyFont="1" applyFill="1" applyBorder="1"/>
    <xf numFmtId="10" fontId="4" fillId="0" borderId="77" xfId="0" applyNumberFormat="1" applyFont="1" applyFill="1" applyBorder="1"/>
    <xf numFmtId="0" fontId="38" fillId="9" borderId="45" xfId="0" applyFont="1" applyFill="1" applyBorder="1" applyAlignment="1">
      <alignment horizontal="center"/>
    </xf>
    <xf numFmtId="164" fontId="4" fillId="8" borderId="45" xfId="0" applyNumberFormat="1" applyFont="1" applyFill="1" applyBorder="1" applyAlignment="1">
      <alignment horizontal="center"/>
    </xf>
    <xf numFmtId="10" fontId="4" fillId="23" borderId="45" xfId="0" applyNumberFormat="1" applyFont="1" applyFill="1" applyBorder="1"/>
    <xf numFmtId="0" fontId="4" fillId="11" borderId="78" xfId="0" applyFont="1" applyFill="1" applyBorder="1" applyAlignment="1">
      <alignment horizontal="center"/>
    </xf>
    <xf numFmtId="164" fontId="4" fillId="10" borderId="79" xfId="0" applyNumberFormat="1" applyFont="1" applyFill="1" applyBorder="1" applyAlignment="1">
      <alignment horizontal="center"/>
    </xf>
    <xf numFmtId="10" fontId="4" fillId="8" borderId="79" xfId="0" applyNumberFormat="1" applyFont="1" applyFill="1" applyBorder="1"/>
    <xf numFmtId="10" fontId="4" fillId="23" borderId="79" xfId="0" applyNumberFormat="1" applyFont="1" applyFill="1" applyBorder="1"/>
    <xf numFmtId="0" fontId="38" fillId="13" borderId="78" xfId="0" applyFont="1" applyFill="1" applyBorder="1" applyAlignment="1">
      <alignment horizontal="center"/>
    </xf>
    <xf numFmtId="164" fontId="4" fillId="12" borderId="79" xfId="0" applyNumberFormat="1" applyFont="1" applyFill="1" applyBorder="1" applyAlignment="1">
      <alignment horizontal="center"/>
    </xf>
    <xf numFmtId="10" fontId="4" fillId="10" borderId="79" xfId="0" applyNumberFormat="1" applyFont="1" applyFill="1" applyBorder="1"/>
    <xf numFmtId="0" fontId="4" fillId="15" borderId="45" xfId="0" applyFont="1" applyFill="1" applyBorder="1" applyAlignment="1">
      <alignment horizontal="center"/>
    </xf>
    <xf numFmtId="165" fontId="4" fillId="14" borderId="45" xfId="0" applyNumberFormat="1" applyFont="1" applyFill="1" applyBorder="1" applyAlignment="1">
      <alignment horizontal="center"/>
    </xf>
    <xf numFmtId="10" fontId="4" fillId="12" borderId="45" xfId="1" applyNumberFormat="1" applyFont="1" applyFill="1" applyBorder="1"/>
    <xf numFmtId="10" fontId="4" fillId="10" borderId="45" xfId="0" applyNumberFormat="1" applyFont="1" applyFill="1" applyBorder="1"/>
    <xf numFmtId="0" fontId="4" fillId="17" borderId="45" xfId="0" applyFont="1" applyFill="1" applyBorder="1" applyAlignment="1">
      <alignment horizontal="center"/>
    </xf>
    <xf numFmtId="165" fontId="4" fillId="16" borderId="45" xfId="0" applyNumberFormat="1" applyFont="1" applyFill="1" applyBorder="1" applyAlignment="1">
      <alignment horizontal="center"/>
    </xf>
    <xf numFmtId="10" fontId="4" fillId="14" borderId="45" xfId="1" applyNumberFormat="1" applyFont="1" applyFill="1" applyBorder="1"/>
    <xf numFmtId="0" fontId="4" fillId="19" borderId="45" xfId="0" applyFont="1" applyFill="1" applyBorder="1" applyAlignment="1">
      <alignment horizontal="center"/>
    </xf>
    <xf numFmtId="165" fontId="4" fillId="18" borderId="45" xfId="0" applyNumberFormat="1" applyFont="1" applyFill="1" applyBorder="1" applyAlignment="1">
      <alignment horizontal="center"/>
    </xf>
    <xf numFmtId="10" fontId="4" fillId="16" borderId="45" xfId="1" applyNumberFormat="1" applyFont="1" applyFill="1" applyBorder="1"/>
    <xf numFmtId="0" fontId="4" fillId="22" borderId="45" xfId="0" applyFont="1" applyFill="1" applyBorder="1" applyAlignment="1">
      <alignment horizontal="center"/>
    </xf>
    <xf numFmtId="165" fontId="4" fillId="21" borderId="45" xfId="0" applyNumberFormat="1" applyFont="1" applyFill="1" applyBorder="1" applyAlignment="1">
      <alignment horizontal="center"/>
    </xf>
    <xf numFmtId="10" fontId="4" fillId="18" borderId="45" xfId="1" applyNumberFormat="1" applyFont="1" applyFill="1" applyBorder="1"/>
    <xf numFmtId="10" fontId="4" fillId="12" borderId="45" xfId="0" applyNumberFormat="1" applyFont="1" applyFill="1" applyBorder="1"/>
    <xf numFmtId="0" fontId="4" fillId="24" borderId="45" xfId="0" applyFont="1" applyFill="1" applyBorder="1" applyAlignment="1">
      <alignment horizontal="center"/>
    </xf>
    <xf numFmtId="165" fontId="4" fillId="25" borderId="45" xfId="0" applyNumberFormat="1" applyFont="1" applyFill="1" applyBorder="1" applyAlignment="1">
      <alignment horizontal="center"/>
    </xf>
    <xf numFmtId="0" fontId="15" fillId="24" borderId="33" xfId="0" applyFont="1" applyFill="1" applyBorder="1"/>
    <xf numFmtId="0" fontId="15" fillId="25" borderId="31" xfId="0" applyFont="1" applyFill="1" applyBorder="1" applyAlignment="1">
      <alignment horizontal="left"/>
    </xf>
    <xf numFmtId="164" fontId="5" fillId="25" borderId="32" xfId="0" applyNumberFormat="1" applyFont="1" applyFill="1" applyBorder="1" applyAlignment="1">
      <alignment horizontal="right"/>
    </xf>
    <xf numFmtId="4" fontId="3" fillId="24" borderId="35" xfId="0" applyNumberFormat="1" applyFont="1" applyFill="1" applyBorder="1"/>
    <xf numFmtId="10" fontId="4" fillId="21" borderId="45" xfId="1" applyNumberFormat="1" applyFont="1" applyFill="1" applyBorder="1"/>
    <xf numFmtId="0" fontId="42" fillId="0" borderId="34" xfId="0" applyFont="1" applyFill="1" applyBorder="1" applyAlignment="1">
      <alignment horizontal="center"/>
    </xf>
    <xf numFmtId="2" fontId="20" fillId="3" borderId="18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top"/>
    </xf>
    <xf numFmtId="0" fontId="21" fillId="2" borderId="25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1" fillId="2" borderId="27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BCE292"/>
      <color rgb="FFB5EBCB"/>
      <color rgb="FFCCFFCC"/>
      <color rgb="FF66FFCC"/>
      <color rgb="FFFFFF99"/>
      <color rgb="FFFBFEC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- 2020</a:t>
            </a:r>
          </a:p>
        </c:rich>
      </c:tx>
      <c:layout>
        <c:manualLayout>
          <c:xMode val="edge"/>
          <c:yMode val="edge"/>
          <c:x val="0.42059797667916132"/>
          <c:y val="0.1961483550874526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8151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gradFill rotWithShape="0">
                <a:gsLst>
                  <a:gs pos="0">
                    <a:schemeClr val="tx2">
                      <a:lumMod val="20000"/>
                      <a:lumOff val="8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gradFill rotWithShape="0">
                <a:gsLst>
                  <a:gs pos="0">
                    <a:schemeClr val="accent4">
                      <a:lumMod val="40000"/>
                      <a:lumOff val="6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gradFill rotWithShape="0">
                <a:gsLst>
                  <a:gs pos="0">
                    <a:schemeClr val="accent6">
                      <a:lumMod val="60000"/>
                      <a:lumOff val="4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</c:dLbl>
            <c:dLbl>
              <c:idx val="1"/>
              <c:layout>
                <c:manualLayout>
                  <c:x val="4.8837973586052527E-17"/>
                  <c:y val="4.0118167332319384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3.4387000570559892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</c:dLbl>
            <c:delete val="1"/>
          </c:dLbls>
          <c:cat>
            <c:strRef>
              <c:f>Report!$B$17:$B$21</c:f>
              <c:strCache>
                <c:ptCount val="5"/>
                <c:pt idx="0">
                  <c:v>1st - 21st April - 2020</c:v>
                </c:pt>
                <c:pt idx="1">
                  <c:v>27/04/2020</c:v>
                </c:pt>
                <c:pt idx="2">
                  <c:v>04/05/2020</c:v>
                </c:pt>
                <c:pt idx="3">
                  <c:v>11/05/2020</c:v>
                </c:pt>
                <c:pt idx="4">
                  <c:v>18/05/2020</c:v>
                </c:pt>
              </c:strCache>
            </c:strRef>
          </c:cat>
          <c:val>
            <c:numRef>
              <c:f>Report!$C$17:$C$21</c:f>
              <c:numCache>
                <c:formatCode>0.00</c:formatCode>
                <c:ptCount val="5"/>
                <c:pt idx="0">
                  <c:v>1092.6895753257277</c:v>
                </c:pt>
                <c:pt idx="1">
                  <c:v>1240.5241157407406</c:v>
                </c:pt>
                <c:pt idx="2">
                  <c:v>1184.9197566666667</c:v>
                </c:pt>
                <c:pt idx="3">
                  <c:v>1156.8989920634922</c:v>
                </c:pt>
                <c:pt idx="4">
                  <c:v>1189.5048515376984</c:v>
                </c:pt>
              </c:numCache>
            </c:numRef>
          </c:val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Report!$B$17:$B$21</c:f>
              <c:strCache>
                <c:ptCount val="5"/>
                <c:pt idx="0">
                  <c:v>1st - 21st April - 2020</c:v>
                </c:pt>
                <c:pt idx="1">
                  <c:v>27/04/2020</c:v>
                </c:pt>
                <c:pt idx="2">
                  <c:v>04/05/2020</c:v>
                </c:pt>
                <c:pt idx="3">
                  <c:v>11/05/2020</c:v>
                </c:pt>
                <c:pt idx="4">
                  <c:v>18/05/2020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8890112"/>
        <c:axId val="98891648"/>
      </c:barChart>
      <c:catAx>
        <c:axId val="988901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91648"/>
        <c:crosses val="autoZero"/>
        <c:auto val="1"/>
        <c:lblAlgn val="ctr"/>
        <c:lblOffset val="100"/>
        <c:tickLblSkip val="1"/>
        <c:tickMarkSkip val="1"/>
      </c:catAx>
      <c:valAx>
        <c:axId val="98891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7034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90112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2696107530086183"/>
          <c:y val="0.94687615746707565"/>
          <c:w val="0.39021954423529231"/>
          <c:h val="4.46927374301694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National fatouch Index</a:t>
            </a:r>
            <a:r>
              <a:rPr lang="en-US" sz="1200" baseline="0"/>
              <a:t> - 2020</a:t>
            </a:r>
            <a:endParaRPr lang="en-US" sz="1200"/>
          </a:p>
        </c:rich>
      </c:tx>
      <c:layout>
        <c:manualLayout>
          <c:xMode val="edge"/>
          <c:yMode val="edge"/>
          <c:x val="0.39421481405733388"/>
          <c:y val="0.2083109165625414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559655567529582E-2"/>
          <c:y val="0.2894922650448471"/>
          <c:w val="0.88033141066949372"/>
          <c:h val="0.63415754632237764"/>
        </c:manualLayout>
      </c:layout>
      <c:lineChart>
        <c:grouping val="standard"/>
        <c:ser>
          <c:idx val="2"/>
          <c:order val="0"/>
          <c:tx>
            <c:v>Fluctuation vs base period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Report!$B$18:$B$21</c:f>
              <c:numCache>
                <c:formatCode>dd/mm/yyyy;@</c:formatCode>
                <c:ptCount val="4"/>
                <c:pt idx="0">
                  <c:v>43948</c:v>
                </c:pt>
                <c:pt idx="1">
                  <c:v>43955</c:v>
                </c:pt>
                <c:pt idx="2">
                  <c:v>43962</c:v>
                </c:pt>
                <c:pt idx="3">
                  <c:v>43969</c:v>
                </c:pt>
              </c:numCache>
            </c:numRef>
          </c:cat>
          <c:val>
            <c:numRef>
              <c:f>Report!$E$18:$E$21</c:f>
              <c:numCache>
                <c:formatCode>0.00%</c:formatCode>
                <c:ptCount val="4"/>
                <c:pt idx="0">
                  <c:v>0.13495433321399561</c:v>
                </c:pt>
                <c:pt idx="1">
                  <c:v>9.0617572606682295E-2</c:v>
                </c:pt>
                <c:pt idx="2">
                  <c:v>6.2498484593226065E-2</c:v>
                </c:pt>
                <c:pt idx="3">
                  <c:v>7.4196299185299922E-2</c:v>
                </c:pt>
              </c:numCache>
            </c:numRef>
          </c:val>
        </c:ser>
        <c:ser>
          <c:idx val="3"/>
          <c:order val="1"/>
          <c:tx>
            <c:v>Weekly fluctuations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Report!$B$18:$B$21</c:f>
              <c:numCache>
                <c:formatCode>dd/mm/yyyy;@</c:formatCode>
                <c:ptCount val="4"/>
                <c:pt idx="0">
                  <c:v>43948</c:v>
                </c:pt>
                <c:pt idx="1">
                  <c:v>43955</c:v>
                </c:pt>
                <c:pt idx="2">
                  <c:v>43962</c:v>
                </c:pt>
                <c:pt idx="3">
                  <c:v>43969</c:v>
                </c:pt>
              </c:numCache>
            </c:numRef>
          </c:cat>
          <c:val>
            <c:numRef>
              <c:f>Report!$F$18:$F$21</c:f>
              <c:numCache>
                <c:formatCode>0.00%</c:formatCode>
                <c:ptCount val="4"/>
                <c:pt idx="0">
                  <c:v>0.13495433321399561</c:v>
                </c:pt>
                <c:pt idx="1">
                  <c:v>-3.9064796978887414E-2</c:v>
                </c:pt>
                <c:pt idx="2">
                  <c:v>-2.5782720469328949E-2</c:v>
                </c:pt>
                <c:pt idx="3">
                  <c:v>1.1009723554149246E-2</c:v>
                </c:pt>
              </c:numCache>
            </c:numRef>
          </c:val>
        </c:ser>
        <c:marker val="1"/>
        <c:axId val="98868608"/>
        <c:axId val="99104256"/>
      </c:lineChart>
      <c:dateAx>
        <c:axId val="98868608"/>
        <c:scaling>
          <c:orientation val="minMax"/>
          <c:max val="43971"/>
          <c:min val="43948"/>
        </c:scaling>
        <c:axPos val="b"/>
        <c:minorGridlines/>
        <c:numFmt formatCode="dd/mm/yyyy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04256"/>
        <c:crosses val="autoZero"/>
        <c:auto val="1"/>
        <c:lblOffset val="100"/>
        <c:baseTimeUnit val="days"/>
        <c:majorUnit val="1"/>
        <c:majorTimeUnit val="days"/>
      </c:dateAx>
      <c:valAx>
        <c:axId val="99104256"/>
        <c:scaling>
          <c:orientation val="minMax"/>
          <c:max val="0.15000000000000019"/>
          <c:min val="-0.05"/>
        </c:scaling>
        <c:axPos val="l"/>
        <c:majorGridlines/>
        <c:numFmt formatCode="0.00%" sourceLinked="1"/>
        <c:tickLblPos val="nextTo"/>
        <c:spPr>
          <a:ln w="3175">
            <a:solidFill>
              <a:schemeClr val="bg2">
                <a:lumMod val="9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68608"/>
        <c:crossesAt val="43241"/>
        <c:crossBetween val="midCat"/>
        <c:majorUnit val="1.0000000000000005E-2"/>
      </c:valAx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738521321199036"/>
          <c:y val="0.93848629822038288"/>
          <c:w val="0.39340659340659756"/>
          <c:h val="5.58659622444752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76201</xdr:rowOff>
    </xdr:from>
    <xdr:to>
      <xdr:col>0</xdr:col>
      <xdr:colOff>1352550</xdr:colOff>
      <xdr:row>5</xdr:row>
      <xdr:rowOff>34469</xdr:rowOff>
    </xdr:to>
    <xdr:pic>
      <xdr:nvPicPr>
        <xdr:cNvPr id="3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76201"/>
          <a:ext cx="1352548" cy="105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619126</xdr:colOff>
      <xdr:row>6</xdr:row>
      <xdr:rowOff>142875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9278" y="108015"/>
    <xdr:ext cx="9534820" cy="66478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9526" y="-19640"/>
    <xdr:ext cx="9534525" cy="67460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8196" y="0"/>
          <a:ext cx="1504604" cy="1163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1400175</xdr:colOff>
      <xdr:row>5</xdr:row>
      <xdr:rowOff>0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400175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40"/>
  <sheetViews>
    <sheetView tabSelected="1" topLeftCell="A7" zoomScaleNormal="100" workbookViewId="0">
      <selection activeCell="C42" sqref="C42"/>
    </sheetView>
  </sheetViews>
  <sheetFormatPr defaultRowHeight="12.75"/>
  <cols>
    <col min="1" max="1" width="23.7109375" customWidth="1"/>
    <col min="2" max="2" width="10.85546875" bestFit="1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9.42578125" bestFit="1" customWidth="1"/>
    <col min="17" max="17" width="7" bestFit="1" customWidth="1"/>
  </cols>
  <sheetData>
    <row r="2" spans="1:17" ht="21.75" customHeight="1"/>
    <row r="4" spans="1:17" ht="26.25" customHeight="1"/>
    <row r="7" spans="1:17">
      <c r="A7" s="40" t="s">
        <v>31</v>
      </c>
    </row>
    <row r="8" spans="1:17">
      <c r="A8" s="40" t="s">
        <v>30</v>
      </c>
    </row>
    <row r="9" spans="1:17">
      <c r="A9" s="37"/>
      <c r="B9" s="38"/>
      <c r="C9" s="39"/>
      <c r="D9" s="39"/>
      <c r="E9" s="244" t="s">
        <v>33</v>
      </c>
      <c r="F9" s="244"/>
      <c r="G9" s="244"/>
      <c r="H9" s="244"/>
      <c r="I9" s="244"/>
      <c r="J9" s="244"/>
      <c r="K9" s="244"/>
      <c r="L9" s="244"/>
      <c r="M9" s="244"/>
      <c r="N9" s="244"/>
      <c r="O9" s="39"/>
      <c r="P9" s="39"/>
      <c r="Q9" s="38"/>
    </row>
    <row r="10" spans="1:17">
      <c r="A10" s="41">
        <v>1000</v>
      </c>
      <c r="B10" s="6"/>
      <c r="C10" s="16"/>
      <c r="D10" s="16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16"/>
      <c r="P10" s="16"/>
      <c r="Q10" s="6"/>
    </row>
    <row r="11" spans="1:17" ht="13.5" thickBot="1">
      <c r="A11" s="1"/>
      <c r="B11" s="6"/>
      <c r="C11" s="15" t="s">
        <v>14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7" t="s">
        <v>16</v>
      </c>
    </row>
    <row r="12" spans="1:17">
      <c r="A12" s="2"/>
      <c r="B12" s="63" t="s">
        <v>19</v>
      </c>
      <c r="C12" s="64">
        <v>50</v>
      </c>
      <c r="D12" s="64">
        <v>50</v>
      </c>
      <c r="E12" s="64">
        <v>15</v>
      </c>
      <c r="F12" s="64">
        <v>10</v>
      </c>
      <c r="G12" s="64">
        <v>50</v>
      </c>
      <c r="H12" s="64">
        <v>50</v>
      </c>
      <c r="I12" s="64">
        <v>30</v>
      </c>
      <c r="J12" s="64">
        <v>10</v>
      </c>
      <c r="K12" s="64">
        <v>20</v>
      </c>
      <c r="L12" s="64">
        <v>20</v>
      </c>
      <c r="M12" s="64">
        <v>15</v>
      </c>
      <c r="N12" s="64">
        <v>5</v>
      </c>
      <c r="O12" s="64">
        <v>5</v>
      </c>
      <c r="P12" s="65">
        <v>30</v>
      </c>
      <c r="Q12" s="67">
        <v>360</v>
      </c>
    </row>
    <row r="13" spans="1:17" ht="16.5" thickBot="1">
      <c r="A13" s="2"/>
      <c r="B13" s="11" t="s">
        <v>20</v>
      </c>
      <c r="C13" s="5" t="s">
        <v>0</v>
      </c>
      <c r="D13" s="5" t="s">
        <v>3</v>
      </c>
      <c r="E13" s="5" t="s">
        <v>2</v>
      </c>
      <c r="F13" s="5" t="s">
        <v>1</v>
      </c>
      <c r="G13" s="5" t="s">
        <v>10</v>
      </c>
      <c r="H13" s="5" t="s">
        <v>4</v>
      </c>
      <c r="I13" s="5" t="s">
        <v>7</v>
      </c>
      <c r="J13" s="5" t="s">
        <v>8</v>
      </c>
      <c r="K13" s="5" t="s">
        <v>6</v>
      </c>
      <c r="L13" s="5" t="s">
        <v>5</v>
      </c>
      <c r="M13" s="5" t="s">
        <v>9</v>
      </c>
      <c r="N13" s="5" t="s">
        <v>11</v>
      </c>
      <c r="O13" s="5" t="s">
        <v>12</v>
      </c>
      <c r="P13" s="12" t="s">
        <v>13</v>
      </c>
      <c r="Q13" s="16"/>
    </row>
    <row r="14" spans="1:17" ht="15.75">
      <c r="A14" s="2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16"/>
    </row>
    <row r="15" spans="1:17" ht="9.75" customHeight="1" thickBot="1">
      <c r="A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79" t="s">
        <v>21</v>
      </c>
      <c r="B16" s="49" t="s">
        <v>17</v>
      </c>
      <c r="C16" s="50">
        <v>3709</v>
      </c>
      <c r="D16" s="50">
        <v>1889.4</v>
      </c>
      <c r="E16" s="50">
        <v>1874.125</v>
      </c>
      <c r="F16" s="50">
        <v>2710.7222222222222</v>
      </c>
      <c r="G16" s="50">
        <v>3600</v>
      </c>
      <c r="H16" s="50">
        <v>2121.0666666666666</v>
      </c>
      <c r="I16" s="50">
        <v>2461.25</v>
      </c>
      <c r="J16" s="50">
        <v>2211.1</v>
      </c>
      <c r="K16" s="50">
        <v>1622.6999999999998</v>
      </c>
      <c r="L16" s="50">
        <v>1588.9499999999998</v>
      </c>
      <c r="M16" s="51">
        <v>200000</v>
      </c>
      <c r="N16" s="51">
        <v>30000</v>
      </c>
      <c r="O16" s="51">
        <v>1876</v>
      </c>
      <c r="P16" s="51">
        <v>1500</v>
      </c>
      <c r="Q16" s="52">
        <v>242519.99083333334</v>
      </c>
    </row>
    <row r="17" spans="1:17">
      <c r="A17" s="121" t="s">
        <v>22</v>
      </c>
      <c r="B17" s="80" t="s">
        <v>14</v>
      </c>
      <c r="C17" s="81">
        <f>C16*$C$12/$A$10</f>
        <v>185.45</v>
      </c>
      <c r="D17" s="81">
        <f>D16*$D$12/$A$10</f>
        <v>94.47</v>
      </c>
      <c r="E17" s="81">
        <f>E16*$E$12/$A$10</f>
        <v>28.111875000000001</v>
      </c>
      <c r="F17" s="81">
        <f>F16*$F$12/300</f>
        <v>90.357407407407408</v>
      </c>
      <c r="G17" s="81">
        <f>G16*$G$12/$A$10</f>
        <v>180</v>
      </c>
      <c r="H17" s="81">
        <f>H16*$H$12/$A$10</f>
        <v>106.05333333333333</v>
      </c>
      <c r="I17" s="81">
        <f>I16*$I$12/$A$10</f>
        <v>73.837500000000006</v>
      </c>
      <c r="J17" s="81">
        <f>J16*$J$12/$A$10</f>
        <v>22.111000000000001</v>
      </c>
      <c r="K17" s="81">
        <f>K16*$K$12/$A$10</f>
        <v>32.453999999999994</v>
      </c>
      <c r="L17" s="81">
        <f>L16*$L$12/$A$10</f>
        <v>31.778999999999996</v>
      </c>
      <c r="M17" s="81">
        <f>M16*$M$12/16000</f>
        <v>187.5</v>
      </c>
      <c r="N17" s="81">
        <f>N16*$N$12/$A$10</f>
        <v>150</v>
      </c>
      <c r="O17" s="81">
        <f>O16*$O$12/700</f>
        <v>13.4</v>
      </c>
      <c r="P17" s="81">
        <f>P16*$P$12/1000</f>
        <v>45</v>
      </c>
      <c r="Q17" s="86">
        <f>SUM(C17:P17)</f>
        <v>1240.5241157407406</v>
      </c>
    </row>
    <row r="18" spans="1:17">
      <c r="A18" s="57" t="s">
        <v>43</v>
      </c>
      <c r="B18" s="82" t="s">
        <v>14</v>
      </c>
      <c r="C18" s="13">
        <v>0.10519418332121944</v>
      </c>
      <c r="D18" s="13">
        <v>9.0502979742001E-2</v>
      </c>
      <c r="E18" s="13">
        <v>2.9161388588338392E-2</v>
      </c>
      <c r="F18" s="13">
        <v>7.312012882470327E-2</v>
      </c>
      <c r="G18" s="13">
        <v>0.10403686698128543</v>
      </c>
      <c r="H18" s="13">
        <v>9.7151212076880863E-2</v>
      </c>
      <c r="I18" s="13">
        <v>6.2170562009571044E-2</v>
      </c>
      <c r="J18" s="13">
        <v>1.9057562614516962E-2</v>
      </c>
      <c r="K18" s="13">
        <v>2.8557740189566604E-2</v>
      </c>
      <c r="L18" s="13">
        <v>2.8730383763362118E-2</v>
      </c>
      <c r="M18" s="13">
        <v>0.17159493806290482</v>
      </c>
      <c r="N18" s="13">
        <v>0.13727595045032384</v>
      </c>
      <c r="O18" s="13">
        <v>1.2263318240228931E-2</v>
      </c>
      <c r="P18" s="13">
        <v>4.1182785135097155E-2</v>
      </c>
      <c r="Q18" s="24">
        <v>0.99999999999999978</v>
      </c>
    </row>
    <row r="19" spans="1:17" ht="13.5" thickBot="1">
      <c r="A19" s="122" t="s">
        <v>15</v>
      </c>
      <c r="B19" s="60" t="s">
        <v>36</v>
      </c>
      <c r="C19" s="61">
        <f>C17*C18</f>
        <v>19.508261296920143</v>
      </c>
      <c r="D19" s="61">
        <f t="shared" ref="D19:L19" si="0">D17*D18</f>
        <v>8.5498164962268337</v>
      </c>
      <c r="E19" s="61">
        <f t="shared" si="0"/>
        <v>0.81978131082179539</v>
      </c>
      <c r="F19" s="61">
        <f t="shared" si="0"/>
        <v>6.6069452698958271</v>
      </c>
      <c r="G19" s="61">
        <f t="shared" si="0"/>
        <v>18.726636056631378</v>
      </c>
      <c r="H19" s="61">
        <f t="shared" si="0"/>
        <v>10.303209878126804</v>
      </c>
      <c r="I19" s="61">
        <f t="shared" si="0"/>
        <v>4.5905188723817023</v>
      </c>
      <c r="J19" s="61">
        <f t="shared" si="0"/>
        <v>0.42138176696958457</v>
      </c>
      <c r="K19" s="61">
        <f>K17*K18</f>
        <v>0.92681290011219442</v>
      </c>
      <c r="L19" s="61">
        <f t="shared" si="0"/>
        <v>0.91302286561588464</v>
      </c>
      <c r="M19" s="61">
        <f>M17*M18</f>
        <v>32.174050886794653</v>
      </c>
      <c r="N19" s="61">
        <f t="shared" ref="N19:O19" si="1">N17*N18</f>
        <v>20.591392567548578</v>
      </c>
      <c r="O19" s="61">
        <f t="shared" si="1"/>
        <v>0.16432846441906768</v>
      </c>
      <c r="P19" s="61">
        <f>P17*P18</f>
        <v>1.853225331079372</v>
      </c>
      <c r="Q19" s="87">
        <f>SUM(C19:P19)</f>
        <v>126.14938396354383</v>
      </c>
    </row>
    <row r="20" spans="1:17" ht="10.5" customHeight="1" thickBot="1">
      <c r="A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7">
      <c r="A21" s="79" t="s">
        <v>21</v>
      </c>
      <c r="B21" s="49" t="s">
        <v>17</v>
      </c>
      <c r="C21" s="50">
        <v>3608.5</v>
      </c>
      <c r="D21" s="50">
        <v>1602.8</v>
      </c>
      <c r="E21" s="50">
        <v>1664.1666666666665</v>
      </c>
      <c r="F21" s="50">
        <v>2723.5</v>
      </c>
      <c r="G21" s="50">
        <v>3238.6</v>
      </c>
      <c r="H21" s="50">
        <v>1929.8666666666668</v>
      </c>
      <c r="I21" s="50">
        <v>2369.585</v>
      </c>
      <c r="J21" s="50">
        <v>1921.5</v>
      </c>
      <c r="K21" s="50">
        <v>1548.951</v>
      </c>
      <c r="L21" s="50">
        <v>1650.201</v>
      </c>
      <c r="M21" s="51">
        <v>200000</v>
      </c>
      <c r="N21" s="51">
        <v>30000</v>
      </c>
      <c r="O21" s="51">
        <v>1876</v>
      </c>
      <c r="P21" s="51">
        <v>1500</v>
      </c>
      <c r="Q21" s="52">
        <f>SUM(C21:P21)</f>
        <v>255633.67033333334</v>
      </c>
    </row>
    <row r="22" spans="1:17">
      <c r="A22" s="121" t="s">
        <v>22</v>
      </c>
      <c r="B22" s="80" t="s">
        <v>14</v>
      </c>
      <c r="C22" s="81">
        <f>C21*$C$12/$A$10</f>
        <v>180.42500000000001</v>
      </c>
      <c r="D22" s="81">
        <f>D21*$D$12/$A$10</f>
        <v>80.14</v>
      </c>
      <c r="E22" s="81">
        <f>E21*$E$12/$A$10</f>
        <v>24.962499999999995</v>
      </c>
      <c r="F22" s="81">
        <f>F21*$F$12/300</f>
        <v>90.783333333333331</v>
      </c>
      <c r="G22" s="81">
        <f>G21*$G$12/$A$10</f>
        <v>161.93</v>
      </c>
      <c r="H22" s="81">
        <f>H21*$H$12/$A$10</f>
        <v>96.493333333333339</v>
      </c>
      <c r="I22" s="81">
        <f>I21*$I$12/$A$10</f>
        <v>71.087550000000007</v>
      </c>
      <c r="J22" s="81">
        <f>J21*$J$12/$A$10</f>
        <v>19.215</v>
      </c>
      <c r="K22" s="81">
        <f>K21*$K$12/$A$10</f>
        <v>30.979020000000002</v>
      </c>
      <c r="L22" s="81">
        <f>L21*$L$12/$A$10</f>
        <v>33.004020000000004</v>
      </c>
      <c r="M22" s="81">
        <f>M21*$M$12/16000</f>
        <v>187.5</v>
      </c>
      <c r="N22" s="81">
        <f>N21*$N$12/$A$10</f>
        <v>150</v>
      </c>
      <c r="O22" s="81">
        <f>O21*$O$12/700</f>
        <v>13.4</v>
      </c>
      <c r="P22" s="81">
        <f>P21*$P$12/1000</f>
        <v>45</v>
      </c>
      <c r="Q22" s="56">
        <f>SUM(C22:P22)</f>
        <v>1184.9197566666667</v>
      </c>
    </row>
    <row r="23" spans="1:17">
      <c r="A23" s="57" t="s">
        <v>43</v>
      </c>
      <c r="B23" s="82" t="s">
        <v>14</v>
      </c>
      <c r="C23" s="13">
        <v>0.10519418332121944</v>
      </c>
      <c r="D23" s="13">
        <v>9.0502979742001E-2</v>
      </c>
      <c r="E23" s="13">
        <v>2.9161388588338392E-2</v>
      </c>
      <c r="F23" s="13">
        <v>7.312012882470327E-2</v>
      </c>
      <c r="G23" s="13">
        <v>0.10403686698128543</v>
      </c>
      <c r="H23" s="13">
        <v>9.7151212076880863E-2</v>
      </c>
      <c r="I23" s="13">
        <v>6.2170562009571044E-2</v>
      </c>
      <c r="J23" s="13">
        <v>1.9057562614516962E-2</v>
      </c>
      <c r="K23" s="13">
        <v>2.8557740189566604E-2</v>
      </c>
      <c r="L23" s="13">
        <v>2.8730383763362118E-2</v>
      </c>
      <c r="M23" s="13">
        <v>0.17159493806290482</v>
      </c>
      <c r="N23" s="13">
        <v>0.13727595045032384</v>
      </c>
      <c r="O23" s="13">
        <v>1.2263318240228931E-2</v>
      </c>
      <c r="P23" s="13">
        <v>4.1182785135097155E-2</v>
      </c>
      <c r="Q23" s="24">
        <v>0.99999999999999978</v>
      </c>
    </row>
    <row r="24" spans="1:17" ht="13.5" thickBot="1">
      <c r="A24" s="122" t="s">
        <v>15</v>
      </c>
      <c r="B24" s="60" t="s">
        <v>38</v>
      </c>
      <c r="C24" s="61">
        <f>C22*C23</f>
        <v>18.979660525731017</v>
      </c>
      <c r="D24" s="61">
        <f t="shared" ref="D24:L24" si="2">D22*D23</f>
        <v>7.2529087965239603</v>
      </c>
      <c r="E24" s="61">
        <f t="shared" si="2"/>
        <v>0.72794116263639697</v>
      </c>
      <c r="F24" s="61">
        <f t="shared" si="2"/>
        <v>6.6380890284693121</v>
      </c>
      <c r="G24" s="61">
        <f t="shared" si="2"/>
        <v>16.846689870279551</v>
      </c>
      <c r="H24" s="61">
        <f t="shared" si="2"/>
        <v>9.3744442906718248</v>
      </c>
      <c r="I24" s="61">
        <f t="shared" si="2"/>
        <v>4.4195529353834822</v>
      </c>
      <c r="J24" s="61">
        <f t="shared" si="2"/>
        <v>0.3661910656379434</v>
      </c>
      <c r="K24" s="61">
        <f t="shared" si="2"/>
        <v>0.88469080448738768</v>
      </c>
      <c r="L24" s="61">
        <f t="shared" si="2"/>
        <v>0.94821816033367878</v>
      </c>
      <c r="M24" s="61">
        <f>M22*M23</f>
        <v>32.174050886794653</v>
      </c>
      <c r="N24" s="61">
        <f t="shared" ref="N24:O24" si="3">N22*N23</f>
        <v>20.591392567548578</v>
      </c>
      <c r="O24" s="61">
        <f t="shared" si="3"/>
        <v>0.16432846441906768</v>
      </c>
      <c r="P24" s="61">
        <f>P22*P23</f>
        <v>1.853225331079372</v>
      </c>
      <c r="Q24" s="62">
        <f>SUM(C24:P24)</f>
        <v>121.22138388999626</v>
      </c>
    </row>
    <row r="25" spans="1:17" ht="12" customHeight="1" thickBot="1"/>
    <row r="26" spans="1:17">
      <c r="A26" s="79" t="s">
        <v>21</v>
      </c>
      <c r="B26" s="49" t="s">
        <v>17</v>
      </c>
      <c r="C26" s="50">
        <v>2950.3</v>
      </c>
      <c r="D26" s="50">
        <v>1475.35</v>
      </c>
      <c r="E26" s="50">
        <v>1689</v>
      </c>
      <c r="F26" s="50">
        <v>2645.833333333333</v>
      </c>
      <c r="G26" s="50">
        <v>3456.6</v>
      </c>
      <c r="H26" s="50">
        <v>1953.3333333333333</v>
      </c>
      <c r="I26" s="50">
        <v>2261.25</v>
      </c>
      <c r="J26" s="50">
        <v>1945</v>
      </c>
      <c r="K26" s="50">
        <v>1619.6999999999998</v>
      </c>
      <c r="L26" s="50">
        <v>1540.9499999999998</v>
      </c>
      <c r="M26" s="51">
        <v>200000</v>
      </c>
      <c r="N26" s="51">
        <v>30000</v>
      </c>
      <c r="O26" s="51">
        <v>2602.5833333333335</v>
      </c>
      <c r="P26" s="51">
        <v>1500</v>
      </c>
      <c r="Q26" s="52">
        <f>SUM(C26:P26)</f>
        <v>255639.90000000002</v>
      </c>
    </row>
    <row r="27" spans="1:17">
      <c r="A27" s="121" t="s">
        <v>22</v>
      </c>
      <c r="B27" s="80" t="s">
        <v>14</v>
      </c>
      <c r="C27" s="81">
        <f>C26*$C$12/$A$10</f>
        <v>147.51499999999999</v>
      </c>
      <c r="D27" s="81">
        <f>D26*$D$12/$A$10</f>
        <v>73.767499999999998</v>
      </c>
      <c r="E27" s="81">
        <f>E26*$E$12/$A$10</f>
        <v>25.335000000000001</v>
      </c>
      <c r="F27" s="81">
        <f>F26*$F$12/300</f>
        <v>88.194444444444429</v>
      </c>
      <c r="G27" s="81">
        <f>G26*$G$12/$A$10</f>
        <v>172.83</v>
      </c>
      <c r="H27" s="81">
        <f>H26*$H$12/$A$10</f>
        <v>97.666666666666657</v>
      </c>
      <c r="I27" s="81">
        <f>I26*$I$12/$A$10</f>
        <v>67.837500000000006</v>
      </c>
      <c r="J27" s="81">
        <f>J26*$J$12/$A$10</f>
        <v>19.45</v>
      </c>
      <c r="K27" s="81">
        <f>K26*$K$12/$A$10</f>
        <v>32.393999999999998</v>
      </c>
      <c r="L27" s="81">
        <f>L26*$L$12/$A$10</f>
        <v>30.818999999999996</v>
      </c>
      <c r="M27" s="81">
        <f>M26*$M$12/16000</f>
        <v>187.5</v>
      </c>
      <c r="N27" s="81">
        <f>N26*$N$12/$A$10</f>
        <v>150</v>
      </c>
      <c r="O27" s="81">
        <f>O26*$O$12/700</f>
        <v>18.589880952380955</v>
      </c>
      <c r="P27" s="81">
        <f>P26*$P$12/1000</f>
        <v>45</v>
      </c>
      <c r="Q27" s="56">
        <f>SUM(C27:P27)</f>
        <v>1156.8989920634922</v>
      </c>
    </row>
    <row r="28" spans="1:17">
      <c r="A28" s="57" t="s">
        <v>43</v>
      </c>
      <c r="B28" s="82" t="s">
        <v>14</v>
      </c>
      <c r="C28" s="13">
        <v>0.10519418332121944</v>
      </c>
      <c r="D28" s="13">
        <v>9.0502979742001E-2</v>
      </c>
      <c r="E28" s="13">
        <v>2.9161388588338392E-2</v>
      </c>
      <c r="F28" s="13">
        <v>7.312012882470327E-2</v>
      </c>
      <c r="G28" s="13">
        <v>0.10403686698128543</v>
      </c>
      <c r="H28" s="13">
        <v>9.7151212076880863E-2</v>
      </c>
      <c r="I28" s="13">
        <v>6.2170562009571044E-2</v>
      </c>
      <c r="J28" s="13">
        <v>1.9057562614516962E-2</v>
      </c>
      <c r="K28" s="13">
        <v>2.8557740189566604E-2</v>
      </c>
      <c r="L28" s="13">
        <v>2.8730383763362118E-2</v>
      </c>
      <c r="M28" s="13">
        <v>0.17159493806290482</v>
      </c>
      <c r="N28" s="13">
        <v>0.13727595045032384</v>
      </c>
      <c r="O28" s="13">
        <v>1.2263318240228931E-2</v>
      </c>
      <c r="P28" s="13">
        <v>4.1182785135097155E-2</v>
      </c>
      <c r="Q28" s="24">
        <v>0.99999999999999978</v>
      </c>
    </row>
    <row r="29" spans="1:17" ht="13.5" thickBot="1">
      <c r="A29" s="122" t="s">
        <v>15</v>
      </c>
      <c r="B29" s="60" t="s">
        <v>39</v>
      </c>
      <c r="C29" s="61">
        <f>C27*C28</f>
        <v>15.517719952629683</v>
      </c>
      <c r="D29" s="61">
        <f t="shared" ref="D29:L29" si="4">D27*D28</f>
        <v>6.6761785581180586</v>
      </c>
      <c r="E29" s="61">
        <f t="shared" si="4"/>
        <v>0.73880377988555324</v>
      </c>
      <c r="F29" s="61">
        <f t="shared" si="4"/>
        <v>6.4487891394009127</v>
      </c>
      <c r="G29" s="61">
        <f t="shared" si="4"/>
        <v>17.980691720375564</v>
      </c>
      <c r="H29" s="61">
        <f t="shared" si="4"/>
        <v>9.488435046175363</v>
      </c>
      <c r="I29" s="61">
        <f t="shared" si="4"/>
        <v>4.2174955003242758</v>
      </c>
      <c r="J29" s="61">
        <f t="shared" si="4"/>
        <v>0.3706695928523549</v>
      </c>
      <c r="K29" s="61">
        <f t="shared" si="4"/>
        <v>0.92509943570082054</v>
      </c>
      <c r="L29" s="61">
        <f t="shared" si="4"/>
        <v>0.88544169720305699</v>
      </c>
      <c r="M29" s="61">
        <f>M27*M28</f>
        <v>32.174050886794653</v>
      </c>
      <c r="N29" s="61">
        <f t="shared" ref="N29:O29" si="5">N27*N28</f>
        <v>20.591392567548578</v>
      </c>
      <c r="O29" s="61">
        <f t="shared" si="5"/>
        <v>0.22797362616701775</v>
      </c>
      <c r="P29" s="61">
        <f>P27*P28</f>
        <v>1.853225331079372</v>
      </c>
      <c r="Q29" s="62">
        <f>SUM(C29:P29)</f>
        <v>118.09596683425526</v>
      </c>
    </row>
    <row r="30" spans="1:17" ht="9" customHeight="1" thickBot="1"/>
    <row r="31" spans="1:17">
      <c r="A31" s="79" t="s">
        <v>21</v>
      </c>
      <c r="B31" s="49" t="s">
        <v>17</v>
      </c>
      <c r="C31" s="50">
        <v>3146.1749999999997</v>
      </c>
      <c r="D31" s="50">
        <v>1542.6</v>
      </c>
      <c r="E31" s="50">
        <v>1689.2916666666665</v>
      </c>
      <c r="F31" s="50">
        <v>2706.7986111111113</v>
      </c>
      <c r="G31" s="50">
        <v>3458.1750000000002</v>
      </c>
      <c r="H31" s="50">
        <v>1878.5666666666666</v>
      </c>
      <c r="I31" s="50">
        <v>2315.0837499999998</v>
      </c>
      <c r="J31" s="50">
        <v>2005.65</v>
      </c>
      <c r="K31" s="50">
        <v>1555.9627500000001</v>
      </c>
      <c r="L31" s="50">
        <v>1599.0127500000003</v>
      </c>
      <c r="M31" s="51">
        <v>200000</v>
      </c>
      <c r="N31" s="51">
        <v>30000</v>
      </c>
      <c r="O31" s="51">
        <v>3321.6666666666665</v>
      </c>
      <c r="P31" s="51">
        <v>1500</v>
      </c>
      <c r="Q31" s="52">
        <f>SUM(C31:P31)</f>
        <v>256718.98286111109</v>
      </c>
    </row>
    <row r="32" spans="1:17">
      <c r="A32" s="121" t="s">
        <v>22</v>
      </c>
      <c r="B32" s="80" t="s">
        <v>14</v>
      </c>
      <c r="C32" s="81">
        <f>C31*$C$12/$A$10</f>
        <v>157.30875</v>
      </c>
      <c r="D32" s="81">
        <f>D31*$D$12/$A$10</f>
        <v>77.13</v>
      </c>
      <c r="E32" s="81">
        <f>E31*$E$12/$A$10</f>
        <v>25.339374999999997</v>
      </c>
      <c r="F32" s="81">
        <f>F31*$F$12/300</f>
        <v>90.226620370370384</v>
      </c>
      <c r="G32" s="81">
        <f>G31*$G$12/$A$10</f>
        <v>172.90875</v>
      </c>
      <c r="H32" s="81">
        <f>H31*$H$12/$A$10</f>
        <v>93.928333333333327</v>
      </c>
      <c r="I32" s="81">
        <f>I31*$I$12/$A$10</f>
        <v>69.452512499999997</v>
      </c>
      <c r="J32" s="81">
        <f>J31*$J$12/$A$10</f>
        <v>20.0565</v>
      </c>
      <c r="K32" s="81">
        <f>K31*$K$12/$A$10</f>
        <v>31.119255000000006</v>
      </c>
      <c r="L32" s="81">
        <f>L31*$L$12/$A$10</f>
        <v>31.980255000000003</v>
      </c>
      <c r="M32" s="81">
        <f>M31*$M$12/16000</f>
        <v>187.5</v>
      </c>
      <c r="N32" s="81">
        <f>N31*$N$12/$A$10</f>
        <v>150</v>
      </c>
      <c r="O32" s="81">
        <f>O31*$O$12/700</f>
        <v>23.726190476190474</v>
      </c>
      <c r="P32" s="81">
        <f>P31*$P$12/1000</f>
        <v>45</v>
      </c>
      <c r="Q32" s="56">
        <f>SUM(C32:P32)</f>
        <v>1175.6765416798939</v>
      </c>
    </row>
    <row r="33" spans="1:17">
      <c r="A33" s="57" t="s">
        <v>43</v>
      </c>
      <c r="B33" s="82" t="s">
        <v>14</v>
      </c>
      <c r="C33" s="13">
        <v>0.10519418332121944</v>
      </c>
      <c r="D33" s="13">
        <v>9.0502979742001E-2</v>
      </c>
      <c r="E33" s="13">
        <v>2.9161388588338392E-2</v>
      </c>
      <c r="F33" s="13">
        <v>7.312012882470327E-2</v>
      </c>
      <c r="G33" s="13">
        <v>0.10403686698128543</v>
      </c>
      <c r="H33" s="13">
        <v>9.7151212076880863E-2</v>
      </c>
      <c r="I33" s="13">
        <v>6.2170562009571044E-2</v>
      </c>
      <c r="J33" s="13">
        <v>1.9057562614516962E-2</v>
      </c>
      <c r="K33" s="13">
        <v>2.8557740189566604E-2</v>
      </c>
      <c r="L33" s="13">
        <v>2.8730383763362118E-2</v>
      </c>
      <c r="M33" s="13">
        <v>0.17159493806290482</v>
      </c>
      <c r="N33" s="13">
        <v>0.13727595045032384</v>
      </c>
      <c r="O33" s="13">
        <v>1.2263318240228931E-2</v>
      </c>
      <c r="P33" s="13">
        <v>4.1182785135097155E-2</v>
      </c>
      <c r="Q33" s="24">
        <v>0.99999999999999978</v>
      </c>
    </row>
    <row r="34" spans="1:17" ht="13.5" thickBot="1">
      <c r="A34" s="122" t="s">
        <v>15</v>
      </c>
      <c r="B34" s="60" t="s">
        <v>40</v>
      </c>
      <c r="C34" s="61">
        <f>C32*C33</f>
        <v>16.547965485531879</v>
      </c>
      <c r="D34" s="61">
        <f t="shared" ref="D34:L34" si="6">D32*D33</f>
        <v>6.9804948275005367</v>
      </c>
      <c r="E34" s="61">
        <f t="shared" si="6"/>
        <v>0.73893136096062706</v>
      </c>
      <c r="F34" s="61">
        <f t="shared" si="6"/>
        <v>6.5973821048990784</v>
      </c>
      <c r="G34" s="61">
        <f t="shared" si="6"/>
        <v>17.988884623650339</v>
      </c>
      <c r="H34" s="61">
        <f t="shared" si="6"/>
        <v>9.1252514316946236</v>
      </c>
      <c r="I34" s="61">
        <f t="shared" si="6"/>
        <v>4.3179017351017581</v>
      </c>
      <c r="J34" s="61">
        <f t="shared" si="6"/>
        <v>0.38222800457805944</v>
      </c>
      <c r="K34" s="61">
        <f t="shared" si="6"/>
        <v>0.88869559918287167</v>
      </c>
      <c r="L34" s="61">
        <f t="shared" si="6"/>
        <v>0.91880499900018031</v>
      </c>
      <c r="M34" s="61">
        <f>M32*M33</f>
        <v>32.174050886794653</v>
      </c>
      <c r="N34" s="61">
        <f t="shared" ref="N34:O34" si="7">N32*N33</f>
        <v>20.591392567548578</v>
      </c>
      <c r="O34" s="61">
        <f t="shared" si="7"/>
        <v>0.2909618244378126</v>
      </c>
      <c r="P34" s="61">
        <f>P32*P33</f>
        <v>1.853225331079372</v>
      </c>
      <c r="Q34" s="62">
        <f>SUM(C34:P34)</f>
        <v>119.39617078196039</v>
      </c>
    </row>
    <row r="35" spans="1:17" ht="11.25" customHeight="1" thickBot="1">
      <c r="C35" s="84"/>
    </row>
    <row r="36" spans="1:17">
      <c r="A36" s="48" t="s">
        <v>21</v>
      </c>
      <c r="B36" s="49" t="s">
        <v>17</v>
      </c>
      <c r="C36" s="50">
        <f>AVERAGE(C16,C21,C26,C31)</f>
        <v>3353.4937499999996</v>
      </c>
      <c r="D36" s="50">
        <f t="shared" ref="D36:L36" si="8">AVERAGE(D16,D21,D26,D31)</f>
        <v>1627.5374999999999</v>
      </c>
      <c r="E36" s="50">
        <f t="shared" si="8"/>
        <v>1729.145833333333</v>
      </c>
      <c r="F36" s="50">
        <f t="shared" si="8"/>
        <v>2696.713541666667</v>
      </c>
      <c r="G36" s="50">
        <f t="shared" si="8"/>
        <v>3438.34375</v>
      </c>
      <c r="H36" s="50">
        <f t="shared" si="8"/>
        <v>1970.7083333333333</v>
      </c>
      <c r="I36" s="50">
        <f t="shared" si="8"/>
        <v>2351.7921875000002</v>
      </c>
      <c r="J36" s="50">
        <f t="shared" si="8"/>
        <v>2020.8125</v>
      </c>
      <c r="K36" s="50">
        <f t="shared" si="8"/>
        <v>1586.8284374999998</v>
      </c>
      <c r="L36" s="50">
        <f t="shared" si="8"/>
        <v>1594.7784375000001</v>
      </c>
      <c r="M36" s="51">
        <v>200000</v>
      </c>
      <c r="N36" s="51">
        <v>30000</v>
      </c>
      <c r="O36" s="51">
        <f t="shared" ref="O36" si="9">AVERAGE(O16,O21,O26,O31)</f>
        <v>2419.0625</v>
      </c>
      <c r="P36" s="51">
        <v>1500</v>
      </c>
      <c r="Q36" s="52">
        <f>SUM(C36:P36)</f>
        <v>256289.21677083333</v>
      </c>
    </row>
    <row r="37" spans="1:17">
      <c r="A37" s="53" t="s">
        <v>22</v>
      </c>
      <c r="B37" s="54" t="s">
        <v>14</v>
      </c>
      <c r="C37" s="55">
        <f>C36*$C$12/$A$10</f>
        <v>167.67468749999998</v>
      </c>
      <c r="D37" s="55">
        <f>D36*$D$12/$A$10</f>
        <v>81.376874999999998</v>
      </c>
      <c r="E37" s="55">
        <f>E36*$E$12/$A$10</f>
        <v>25.937187499999997</v>
      </c>
      <c r="F37" s="55">
        <f>F36*$F$12/300</f>
        <v>89.890451388888906</v>
      </c>
      <c r="G37" s="55">
        <f>G36*$G$12/$A$10</f>
        <v>171.91718750000001</v>
      </c>
      <c r="H37" s="55">
        <f>H36*$H$12/$A$10</f>
        <v>98.535416666666663</v>
      </c>
      <c r="I37" s="55">
        <f>I36*$I$12/$A$10</f>
        <v>70.553765624999997</v>
      </c>
      <c r="J37" s="55">
        <f>J36*$J$12/$A$10</f>
        <v>20.208124999999999</v>
      </c>
      <c r="K37" s="55">
        <f>K36*$K$12/$A$10</f>
        <v>31.73656875</v>
      </c>
      <c r="L37" s="55">
        <f>L36*$L$12/$A$10</f>
        <v>31.895568750000002</v>
      </c>
      <c r="M37" s="55">
        <f>M36*$M$12/16000</f>
        <v>187.5</v>
      </c>
      <c r="N37" s="55">
        <f>N36*$N$12/$A$10</f>
        <v>150</v>
      </c>
      <c r="O37" s="55">
        <f>O36*$O$12/700</f>
        <v>17.279017857142858</v>
      </c>
      <c r="P37" s="55">
        <f>P36*$P$12/1000</f>
        <v>45</v>
      </c>
      <c r="Q37" s="56">
        <f>SUM(C37:P37)</f>
        <v>1189.5048515376984</v>
      </c>
    </row>
    <row r="38" spans="1:17">
      <c r="A38" s="57" t="s">
        <v>43</v>
      </c>
      <c r="B38" s="58" t="s">
        <v>14</v>
      </c>
      <c r="C38" s="83">
        <v>0.10519418332121944</v>
      </c>
      <c r="D38" s="83">
        <v>9.0502979742001E-2</v>
      </c>
      <c r="E38" s="83">
        <v>2.9161388588338392E-2</v>
      </c>
      <c r="F38" s="83">
        <v>7.312012882470327E-2</v>
      </c>
      <c r="G38" s="83">
        <v>0.10403686698128543</v>
      </c>
      <c r="H38" s="83">
        <v>9.7151212076880863E-2</v>
      </c>
      <c r="I38" s="83">
        <v>6.2170562009571044E-2</v>
      </c>
      <c r="J38" s="83">
        <v>1.9057562614516962E-2</v>
      </c>
      <c r="K38" s="83">
        <v>2.8557740189566604E-2</v>
      </c>
      <c r="L38" s="83">
        <v>2.8730383763362118E-2</v>
      </c>
      <c r="M38" s="83">
        <v>0.17159493806290482</v>
      </c>
      <c r="N38" s="83">
        <v>0.13727595045032384</v>
      </c>
      <c r="O38" s="83">
        <v>1.2263318240228931E-2</v>
      </c>
      <c r="P38" s="83">
        <v>4.1182785135097155E-2</v>
      </c>
      <c r="Q38" s="24">
        <v>0.99999999999999978</v>
      </c>
    </row>
    <row r="39" spans="1:17" ht="13.5" thickBot="1">
      <c r="A39" s="59" t="s">
        <v>15</v>
      </c>
      <c r="B39" s="60" t="s">
        <v>46</v>
      </c>
      <c r="C39" s="61">
        <f>C37*C38</f>
        <v>17.638401815203178</v>
      </c>
      <c r="D39" s="61">
        <f t="shared" ref="D39:L39" si="10">D37*D38</f>
        <v>7.3648496695923473</v>
      </c>
      <c r="E39" s="61">
        <f t="shared" si="10"/>
        <v>0.75636440357609314</v>
      </c>
      <c r="F39" s="61">
        <f t="shared" si="10"/>
        <v>6.5728013856662839</v>
      </c>
      <c r="G39" s="61">
        <f t="shared" si="10"/>
        <v>17.885725567734209</v>
      </c>
      <c r="H39" s="61">
        <f t="shared" si="10"/>
        <v>9.5728351616671539</v>
      </c>
      <c r="I39" s="61">
        <f t="shared" si="10"/>
        <v>4.3863672607978046</v>
      </c>
      <c r="J39" s="61">
        <f t="shared" si="10"/>
        <v>0.38511760750948554</v>
      </c>
      <c r="K39" s="61">
        <f t="shared" si="10"/>
        <v>0.90632468487081852</v>
      </c>
      <c r="L39" s="61">
        <f t="shared" si="10"/>
        <v>0.91637193053820021</v>
      </c>
      <c r="M39" s="61">
        <f>M37*M38</f>
        <v>32.174050886794653</v>
      </c>
      <c r="N39" s="61">
        <f t="shared" ref="N39:O39" si="11">N37*N38</f>
        <v>20.591392567548578</v>
      </c>
      <c r="O39" s="61">
        <f t="shared" si="11"/>
        <v>0.21189809486074143</v>
      </c>
      <c r="P39" s="61">
        <f>P37*P38</f>
        <v>1.853225331079372</v>
      </c>
      <c r="Q39" s="62">
        <f>SUM(C39:P39)</f>
        <v>121.21572636743893</v>
      </c>
    </row>
    <row r="40" spans="1:17" ht="15">
      <c r="C40" s="84"/>
    </row>
  </sheetData>
  <mergeCells count="1">
    <mergeCell ref="E9:N10"/>
  </mergeCells>
  <phoneticPr fontId="3" type="noConversion"/>
  <pageMargins left="0.47244094488188981" right="0.55118110236220474" top="0.23622047244094491" bottom="0.23622047244094491" header="7.874015748031496E-2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F21"/>
  <sheetViews>
    <sheetView zoomScaleNormal="100" workbookViewId="0">
      <selection activeCell="F21" sqref="F21"/>
    </sheetView>
  </sheetViews>
  <sheetFormatPr defaultRowHeight="12.75"/>
  <cols>
    <col min="1" max="1" width="13.5703125" style="20" customWidth="1"/>
    <col min="2" max="2" width="24.85546875" style="23" customWidth="1"/>
    <col min="3" max="3" width="13.7109375" style="3" bestFit="1" customWidth="1"/>
    <col min="4" max="4" width="17.42578125" style="18" customWidth="1"/>
    <col min="5" max="5" width="20.5703125" style="29" bestFit="1" customWidth="1"/>
    <col min="6" max="6" width="14.5703125" bestFit="1" customWidth="1"/>
    <col min="7" max="7" width="9.5703125" bestFit="1" customWidth="1"/>
  </cols>
  <sheetData>
    <row r="1" spans="1:6">
      <c r="A1"/>
      <c r="B1"/>
      <c r="C1"/>
      <c r="D1"/>
      <c r="E1"/>
    </row>
    <row r="2" spans="1:6">
      <c r="A2"/>
      <c r="B2"/>
      <c r="C2"/>
      <c r="D2"/>
      <c r="E2"/>
    </row>
    <row r="3" spans="1:6" ht="17.25" customHeight="1">
      <c r="A3"/>
      <c r="B3"/>
      <c r="C3"/>
      <c r="D3"/>
      <c r="E3"/>
    </row>
    <row r="4" spans="1:6">
      <c r="A4"/>
      <c r="B4"/>
      <c r="C4"/>
      <c r="D4"/>
      <c r="E4"/>
    </row>
    <row r="5" spans="1:6">
      <c r="A5"/>
      <c r="B5"/>
      <c r="C5"/>
      <c r="D5"/>
      <c r="E5"/>
    </row>
    <row r="6" spans="1:6">
      <c r="A6"/>
      <c r="B6"/>
      <c r="C6"/>
      <c r="D6"/>
      <c r="E6"/>
    </row>
    <row r="7" spans="1:6">
      <c r="A7"/>
      <c r="B7"/>
      <c r="C7"/>
      <c r="D7"/>
      <c r="E7"/>
    </row>
    <row r="8" spans="1:6" ht="2.25" customHeight="1">
      <c r="A8"/>
      <c r="B8"/>
      <c r="C8"/>
      <c r="D8"/>
      <c r="E8"/>
    </row>
    <row r="9" spans="1:6">
      <c r="A9" s="40" t="s">
        <v>31</v>
      </c>
      <c r="B9"/>
      <c r="C9"/>
      <c r="D9"/>
      <c r="E9"/>
    </row>
    <row r="10" spans="1:6">
      <c r="A10" s="40" t="s">
        <v>30</v>
      </c>
      <c r="B10"/>
      <c r="C10"/>
      <c r="D10"/>
      <c r="E10"/>
    </row>
    <row r="11" spans="1:6">
      <c r="A11" s="40"/>
      <c r="B11"/>
      <c r="C11"/>
      <c r="D11"/>
      <c r="E11"/>
    </row>
    <row r="12" spans="1:6" s="36" customFormat="1" ht="21" customHeight="1">
      <c r="B12" s="246" t="s">
        <v>34</v>
      </c>
      <c r="C12" s="246"/>
      <c r="D12" s="246"/>
      <c r="E12" s="246"/>
      <c r="F12" s="246"/>
    </row>
    <row r="13" spans="1:6" ht="14.25">
      <c r="B13" s="247" t="s">
        <v>24</v>
      </c>
      <c r="C13" s="248"/>
      <c r="D13" s="248"/>
      <c r="E13" s="248"/>
      <c r="F13" s="249"/>
    </row>
    <row r="14" spans="1:6">
      <c r="B14" s="45"/>
      <c r="C14" s="23"/>
      <c r="D14" s="14"/>
      <c r="E14" s="14"/>
      <c r="F14" s="19"/>
    </row>
    <row r="15" spans="1:6">
      <c r="B15" s="46"/>
      <c r="C15" s="76" t="s">
        <v>17</v>
      </c>
      <c r="D15" s="73" t="s">
        <v>18</v>
      </c>
      <c r="E15" s="74" t="s">
        <v>23</v>
      </c>
      <c r="F15" s="75" t="s">
        <v>32</v>
      </c>
    </row>
    <row r="16" spans="1:6">
      <c r="B16" s="47" t="s">
        <v>14</v>
      </c>
      <c r="C16" s="42" t="s">
        <v>14</v>
      </c>
      <c r="D16" s="43" t="s">
        <v>14</v>
      </c>
      <c r="E16" s="77" t="s">
        <v>37</v>
      </c>
      <c r="F16" s="44"/>
    </row>
    <row r="17" spans="2:6">
      <c r="B17" s="85" t="s">
        <v>42</v>
      </c>
      <c r="C17" s="123">
        <v>1092.6895753257277</v>
      </c>
      <c r="D17" s="123">
        <v>111.14930378415355</v>
      </c>
      <c r="E17" s="68">
        <v>100</v>
      </c>
      <c r="F17" s="69"/>
    </row>
    <row r="18" spans="2:6">
      <c r="B18" s="124">
        <v>43948</v>
      </c>
      <c r="C18" s="125">
        <v>1240.5241157407406</v>
      </c>
      <c r="D18" s="125">
        <v>126.14938396354383</v>
      </c>
      <c r="E18" s="70">
        <f>((D18*100/D$17)-100)/100</f>
        <v>0.13495433321399561</v>
      </c>
      <c r="F18" s="71">
        <f>((D18*100/D17)-100)/100</f>
        <v>0.13495433321399561</v>
      </c>
    </row>
    <row r="19" spans="2:6">
      <c r="B19" s="126">
        <v>43955</v>
      </c>
      <c r="C19" s="123">
        <v>1184.9197566666667</v>
      </c>
      <c r="D19" s="123">
        <v>121.22138388999626</v>
      </c>
      <c r="E19" s="72">
        <f>((D19*100/D$17)-100)/100</f>
        <v>9.0617572606682295E-2</v>
      </c>
      <c r="F19" s="69">
        <f>((D19*100/D18)-100)/100</f>
        <v>-3.9064796978887414E-2</v>
      </c>
    </row>
    <row r="20" spans="2:6">
      <c r="B20" s="124">
        <v>43962</v>
      </c>
      <c r="C20" s="125">
        <v>1156.8989920634922</v>
      </c>
      <c r="D20" s="125">
        <v>118.09596683425526</v>
      </c>
      <c r="E20" s="70">
        <f>((D20*100/D$17)-100)/100</f>
        <v>6.2498484593226065E-2</v>
      </c>
      <c r="F20" s="71">
        <f>((D20*100/D19)-100)/100</f>
        <v>-2.5782720469328949E-2</v>
      </c>
    </row>
    <row r="21" spans="2:6">
      <c r="B21" s="154">
        <v>43969</v>
      </c>
      <c r="C21" s="155">
        <v>1189.5048515376984</v>
      </c>
      <c r="D21" s="155">
        <v>119.39617078196039</v>
      </c>
      <c r="E21" s="156">
        <f>((D21*100/D$17)-100)/100</f>
        <v>7.4196299185299922E-2</v>
      </c>
      <c r="F21" s="157">
        <f>((D21*100/D20)-100)/100</f>
        <v>1.1009723554149246E-2</v>
      </c>
    </row>
  </sheetData>
  <mergeCells count="2">
    <mergeCell ref="B12:F12"/>
    <mergeCell ref="B13:F13"/>
  </mergeCells>
  <phoneticPr fontId="3" type="noConversion"/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5"/>
  <sheetViews>
    <sheetView topLeftCell="A2" zoomScaleNormal="100" workbookViewId="0">
      <selection activeCell="M29" sqref="M29"/>
    </sheetView>
  </sheetViews>
  <sheetFormatPr defaultRowHeight="12.75"/>
  <cols>
    <col min="1" max="1" width="12.28515625" style="1" customWidth="1"/>
    <col min="2" max="2" width="18.85546875" style="32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6.7109375" customWidth="1"/>
    <col min="11" max="11" width="7.5703125" bestFit="1" customWidth="1"/>
    <col min="12" max="12" width="7" customWidth="1"/>
    <col min="13" max="13" width="8.7109375" bestFit="1" customWidth="1"/>
    <col min="14" max="14" width="6.85546875" customWidth="1"/>
    <col min="15" max="15" width="6.7109375" customWidth="1"/>
    <col min="16" max="16" width="7.5703125" customWidth="1"/>
    <col min="17" max="17" width="6.7109375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40" t="s">
        <v>31</v>
      </c>
      <c r="B9"/>
    </row>
    <row r="10" spans="1:17">
      <c r="A10" s="40" t="s">
        <v>30</v>
      </c>
      <c r="B10"/>
    </row>
    <row r="11" spans="1:17" s="9" customFormat="1">
      <c r="A11" s="8"/>
      <c r="B11" s="30"/>
      <c r="C11" s="21"/>
      <c r="D11" s="21"/>
      <c r="E11" s="22" t="s">
        <v>14</v>
      </c>
      <c r="F11" s="22"/>
      <c r="G11" s="22"/>
      <c r="H11" s="22"/>
      <c r="I11" s="22"/>
      <c r="J11" s="22"/>
      <c r="K11" s="22"/>
      <c r="L11" s="22"/>
    </row>
    <row r="12" spans="1:17" ht="15.75">
      <c r="A12" s="245" t="s">
        <v>35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</row>
    <row r="13" spans="1:17" ht="15.75" thickBot="1">
      <c r="A13" s="1" t="s">
        <v>14</v>
      </c>
      <c r="B13" s="31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Q13" s="78" t="s">
        <v>16</v>
      </c>
    </row>
    <row r="14" spans="1:17" s="2" customFormat="1" ht="12.75" customHeight="1">
      <c r="B14" s="10"/>
      <c r="C14" s="250" t="s">
        <v>27</v>
      </c>
      <c r="D14" s="250"/>
      <c r="E14" s="250"/>
      <c r="F14" s="250"/>
      <c r="G14" s="250"/>
      <c r="H14" s="250"/>
      <c r="I14" s="250"/>
      <c r="J14" s="250"/>
      <c r="K14" s="250"/>
      <c r="L14" s="251"/>
      <c r="M14" s="64">
        <v>15</v>
      </c>
      <c r="N14" s="64">
        <v>5</v>
      </c>
      <c r="O14" s="64">
        <v>5</v>
      </c>
      <c r="P14" s="65">
        <v>30</v>
      </c>
    </row>
    <row r="15" spans="1:17" s="4" customFormat="1" ht="16.5" thickBot="1">
      <c r="A15" s="2"/>
      <c r="B15" s="66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5"/>
    </row>
    <row r="17" spans="1:41" s="7" customFormat="1" ht="12.95" customHeight="1">
      <c r="A17" s="98" t="s">
        <v>28</v>
      </c>
      <c r="B17" s="105" t="s">
        <v>44</v>
      </c>
      <c r="C17" s="88">
        <v>12.091502009256949</v>
      </c>
      <c r="D17" s="89">
        <v>8.9499901278903007</v>
      </c>
      <c r="E17" s="89">
        <v>0.92920855577081152</v>
      </c>
      <c r="F17" s="89">
        <v>5.8421229885521315</v>
      </c>
      <c r="G17" s="89">
        <v>11.826911038432529</v>
      </c>
      <c r="H17" s="89">
        <v>10.313195403541441</v>
      </c>
      <c r="I17" s="89">
        <v>4.2234405603164413</v>
      </c>
      <c r="J17" s="89">
        <v>0.39685468388470124</v>
      </c>
      <c r="K17" s="89">
        <v>0.89113700039167754</v>
      </c>
      <c r="L17" s="90">
        <v>0.90194416627488105</v>
      </c>
      <c r="M17" s="118">
        <v>32.174050886794653</v>
      </c>
      <c r="N17" s="89">
        <v>20.591392567548578</v>
      </c>
      <c r="O17" s="89">
        <v>0.16432846441906768</v>
      </c>
      <c r="P17" s="90">
        <v>1.853225331079372</v>
      </c>
      <c r="Q17" s="91">
        <v>111.14930378415355</v>
      </c>
    </row>
    <row r="18" spans="1:41" s="7" customFormat="1" ht="12.95" customHeight="1">
      <c r="A18" s="140" t="s">
        <v>29</v>
      </c>
      <c r="B18" s="141" t="s">
        <v>36</v>
      </c>
      <c r="C18" s="142">
        <v>19.508261296920143</v>
      </c>
      <c r="D18" s="143">
        <v>8.5498164962268337</v>
      </c>
      <c r="E18" s="143">
        <v>0.81978131082179539</v>
      </c>
      <c r="F18" s="143">
        <v>6.6069452698958271</v>
      </c>
      <c r="G18" s="143">
        <v>18.726636056631378</v>
      </c>
      <c r="H18" s="143">
        <v>10.303209878126804</v>
      </c>
      <c r="I18" s="143">
        <v>4.5905188723817023</v>
      </c>
      <c r="J18" s="143">
        <v>0.42138176696958457</v>
      </c>
      <c r="K18" s="143">
        <v>0.92681290011219442</v>
      </c>
      <c r="L18" s="144">
        <v>0.91302286561588464</v>
      </c>
      <c r="M18" s="145">
        <v>32.174050886794653</v>
      </c>
      <c r="N18" s="143">
        <v>20.591392567548578</v>
      </c>
      <c r="O18" s="143">
        <v>0.16432846441906768</v>
      </c>
      <c r="P18" s="144">
        <v>1.853225331079372</v>
      </c>
      <c r="Q18" s="146">
        <v>126.14938396354383</v>
      </c>
    </row>
    <row r="19" spans="1:41" s="26" customFormat="1" ht="12.95" customHeight="1">
      <c r="A19" s="134" t="s">
        <v>25</v>
      </c>
      <c r="B19" s="135"/>
      <c r="C19" s="136">
        <f>((C18*100/$C$17)-100)/100</f>
        <v>0.61338610223817591</v>
      </c>
      <c r="D19" s="136">
        <f>((D18*100/$D$17)-100)/100</f>
        <v>-4.4712186934869468E-2</v>
      </c>
      <c r="E19" s="136">
        <f>((E18*100/$E$17)-100)/100</f>
        <v>-0.11776392314666354</v>
      </c>
      <c r="F19" s="136">
        <f>((F18*100/$F$17)-100)/100</f>
        <v>0.130915128428894</v>
      </c>
      <c r="G19" s="136">
        <f>((G18*100/$G$17)-100)/100</f>
        <v>0.58339197748064719</v>
      </c>
      <c r="H19" s="136">
        <f>((H18*100/$H$17)-100)/100</f>
        <v>-9.6822808294774634E-4</v>
      </c>
      <c r="I19" s="136">
        <f>((I18*100/$I$17)-100)/100</f>
        <v>8.6914520714305471E-2</v>
      </c>
      <c r="J19" s="136">
        <f>((J18*100/$J$17)-100)/100</f>
        <v>6.1803688052247452E-2</v>
      </c>
      <c r="K19" s="136">
        <f>((K18*100/$K$17)-100)/100</f>
        <v>4.0034135834149394E-2</v>
      </c>
      <c r="L19" s="137">
        <f>((L18*100/$L$17)-100)/100</f>
        <v>1.2283132099805839E-2</v>
      </c>
      <c r="M19" s="138">
        <f>((M18*100/$M$17)-100)/100</f>
        <v>0</v>
      </c>
      <c r="N19" s="136">
        <f>((N18*100/$N$17)-100)/100</f>
        <v>0</v>
      </c>
      <c r="O19" s="136">
        <f>((O18*100/$O$17)-100)/100</f>
        <v>0</v>
      </c>
      <c r="P19" s="136">
        <f>((P18*100/$P$17)-100)/100</f>
        <v>0</v>
      </c>
      <c r="Q19" s="139">
        <f>((Q18*100/$Q$17)-100)/100</f>
        <v>0.13495433321399561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7" customFormat="1" ht="11.25" customHeight="1">
      <c r="A20" s="147" t="s">
        <v>29</v>
      </c>
      <c r="B20" s="148" t="s">
        <v>38</v>
      </c>
      <c r="C20" s="149">
        <v>18.979660525731017</v>
      </c>
      <c r="D20" s="150">
        <v>7.2529087965239603</v>
      </c>
      <c r="E20" s="150">
        <v>0.72794116263639697</v>
      </c>
      <c r="F20" s="150">
        <v>6.6380890284693121</v>
      </c>
      <c r="G20" s="150">
        <v>16.846689870279551</v>
      </c>
      <c r="H20" s="150">
        <v>9.3744442906718248</v>
      </c>
      <c r="I20" s="150">
        <v>4.4195529353834822</v>
      </c>
      <c r="J20" s="150">
        <v>0.3661910656379434</v>
      </c>
      <c r="K20" s="150">
        <v>0.88469080448738768</v>
      </c>
      <c r="L20" s="151">
        <v>0.94821816033367878</v>
      </c>
      <c r="M20" s="152">
        <v>32.174050886794653</v>
      </c>
      <c r="N20" s="150">
        <v>20.591392567548578</v>
      </c>
      <c r="O20" s="150">
        <v>0.16432846441906768</v>
      </c>
      <c r="P20" s="151">
        <v>1.853225331079372</v>
      </c>
      <c r="Q20" s="153">
        <v>121.22138388999626</v>
      </c>
    </row>
    <row r="21" spans="1:41" s="26" customFormat="1" ht="12.95" customHeight="1">
      <c r="A21" s="134" t="s">
        <v>25</v>
      </c>
      <c r="B21" s="135"/>
      <c r="C21" s="136">
        <f>((C20*100/$C$17)-100)/100</f>
        <v>0.56966938525922306</v>
      </c>
      <c r="D21" s="136">
        <f>((D20*100/$D$17)-100)/100</f>
        <v>-0.18961823500540306</v>
      </c>
      <c r="E21" s="136">
        <f>((E20*100/$E$17)-100)/100</f>
        <v>-0.21660088242241385</v>
      </c>
      <c r="F21" s="136">
        <f>((F20*100/$F$17)-100)/100</f>
        <v>0.13624602588423884</v>
      </c>
      <c r="G21" s="136">
        <f>((G20*100/$G$17)-100)/100</f>
        <v>0.42443701618578472</v>
      </c>
      <c r="H21" s="136">
        <f>((H20*100/$H$17)-100)/100</f>
        <v>-9.1024272898704059E-2</v>
      </c>
      <c r="I21" s="136">
        <f>((I20*100/$I$17)-100)/100</f>
        <v>4.6434268996163437E-2</v>
      </c>
      <c r="J21" s="136">
        <f>((J20*100/$J$17)-100)/100</f>
        <v>-7.7266615443718933E-2</v>
      </c>
      <c r="K21" s="136">
        <f>((K20*100/$K$17)-100)/100</f>
        <v>-7.2336755195402704E-3</v>
      </c>
      <c r="L21" s="137">
        <f>((L20*100/$L$17)-100)/100</f>
        <v>5.130472127771938E-2</v>
      </c>
      <c r="M21" s="138">
        <f>((M20*100/$M$17)-100)/100</f>
        <v>0</v>
      </c>
      <c r="N21" s="136">
        <f>((N20*100/$N$17)-100)/100</f>
        <v>0</v>
      </c>
      <c r="O21" s="136">
        <f>((O20*100/$O$17)-100)/100</f>
        <v>0</v>
      </c>
      <c r="P21" s="136">
        <f>((P20*100/$P$17)-100)/100</f>
        <v>0</v>
      </c>
      <c r="Q21" s="139">
        <f>((Q20*100/$Q$17)-100)/100</f>
        <v>9.0617572606682295E-2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7" customFormat="1" ht="12.95" customHeight="1">
      <c r="A22" s="147" t="s">
        <v>29</v>
      </c>
      <c r="B22" s="148" t="s">
        <v>39</v>
      </c>
      <c r="C22" s="149">
        <v>15.517719952629683</v>
      </c>
      <c r="D22" s="150">
        <v>6.6761785581180586</v>
      </c>
      <c r="E22" s="150">
        <v>0.73880377988555324</v>
      </c>
      <c r="F22" s="150">
        <v>6.4487891394009127</v>
      </c>
      <c r="G22" s="150">
        <v>17.980691720375564</v>
      </c>
      <c r="H22" s="150">
        <v>9.488435046175363</v>
      </c>
      <c r="I22" s="150">
        <v>4.2174955003242758</v>
      </c>
      <c r="J22" s="150">
        <v>0.3706695928523549</v>
      </c>
      <c r="K22" s="150">
        <v>0.92509943570082054</v>
      </c>
      <c r="L22" s="151">
        <v>0.88544169720305699</v>
      </c>
      <c r="M22" s="152">
        <v>32.174050886794653</v>
      </c>
      <c r="N22" s="150">
        <v>20.591392567548578</v>
      </c>
      <c r="O22" s="150">
        <v>0.22797362616701775</v>
      </c>
      <c r="P22" s="151">
        <v>1.853225331079372</v>
      </c>
      <c r="Q22" s="153">
        <v>118.09596683425526</v>
      </c>
    </row>
    <row r="23" spans="1:41" s="26" customFormat="1" ht="12.95" customHeight="1">
      <c r="A23" s="134" t="s">
        <v>25</v>
      </c>
      <c r="B23" s="135"/>
      <c r="C23" s="136">
        <f>((C22*100/$C$17)-100)/100</f>
        <v>0.28335751346273669</v>
      </c>
      <c r="D23" s="136">
        <f>((D22*100/$D$17)-100)/100</f>
        <v>-0.25405743886649701</v>
      </c>
      <c r="E23" s="136">
        <f>((E22*100/$E$17)-100)/100</f>
        <v>-0.20491070029732</v>
      </c>
      <c r="F23" s="136">
        <f>((F22*100/$F$17)-100)/100</f>
        <v>0.1038434404817508</v>
      </c>
      <c r="G23" s="136">
        <f>((G22*100/$G$17)-100)/100</f>
        <v>0.52032019704433508</v>
      </c>
      <c r="H23" s="136">
        <f>((H22*100/$H$17)-100)/100</f>
        <v>-7.9971369211414747E-2</v>
      </c>
      <c r="I23" s="136">
        <f>((I22*100/$I$17)-100)/100</f>
        <v>-1.4076343462781438E-3</v>
      </c>
      <c r="J23" s="136">
        <f>((J22*100/$J$17)-100)/100</f>
        <v>-6.5981559738763018E-2</v>
      </c>
      <c r="K23" s="136">
        <f>((K22*100/$K$17)-100)/100</f>
        <v>3.8111351334548689E-2</v>
      </c>
      <c r="L23" s="137">
        <f>((L22*100/$L$17)-100)/100</f>
        <v>-1.8296552812111316E-2</v>
      </c>
      <c r="M23" s="138">
        <f>((M22*100/$M$17)-100)/100</f>
        <v>0</v>
      </c>
      <c r="N23" s="136">
        <f>((N22*100/$N$17)-100)/100</f>
        <v>0</v>
      </c>
      <c r="O23" s="136">
        <f>((O22*100/$O$17)-100)/100</f>
        <v>0.38730454868514613</v>
      </c>
      <c r="P23" s="136">
        <f>((P22*100/$P$17)-100)/100</f>
        <v>0</v>
      </c>
      <c r="Q23" s="139">
        <f>((Q22*100/$Q$17)-100)/100</f>
        <v>6.2498484593226065E-2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 s="7" customFormat="1" ht="12.95" customHeight="1">
      <c r="A24" s="99" t="s">
        <v>29</v>
      </c>
      <c r="B24" s="148" t="s">
        <v>40</v>
      </c>
      <c r="C24" s="92">
        <v>16.547965485531879</v>
      </c>
      <c r="D24" s="93">
        <v>6.9804948275005367</v>
      </c>
      <c r="E24" s="93">
        <v>0.73893136096062706</v>
      </c>
      <c r="F24" s="93">
        <v>6.5973821048990784</v>
      </c>
      <c r="G24" s="93">
        <v>17.988884623650339</v>
      </c>
      <c r="H24" s="93">
        <v>9.1252514316946236</v>
      </c>
      <c r="I24" s="93">
        <v>4.3179017351017581</v>
      </c>
      <c r="J24" s="93">
        <v>0.38222800457805944</v>
      </c>
      <c r="K24" s="93">
        <v>0.88869559918287167</v>
      </c>
      <c r="L24" s="94">
        <v>0.91880499900018031</v>
      </c>
      <c r="M24" s="119">
        <v>32.174050886794653</v>
      </c>
      <c r="N24" s="93">
        <v>20.591392567548578</v>
      </c>
      <c r="O24" s="93">
        <v>0.2909618244378126</v>
      </c>
      <c r="P24" s="94">
        <v>1.853225331079372</v>
      </c>
      <c r="Q24" s="95">
        <v>119.39617078196039</v>
      </c>
    </row>
    <row r="25" spans="1:41" s="26" customFormat="1" ht="12.95" customHeight="1" thickBot="1">
      <c r="A25" s="100" t="s">
        <v>25</v>
      </c>
      <c r="B25" s="101"/>
      <c r="C25" s="96">
        <f>((C24*100/$C$17)-100)/100</f>
        <v>0.36856161235082086</v>
      </c>
      <c r="D25" s="96">
        <f>((D24*100/$D$17)-100)/100</f>
        <v>-0.22005558355336588</v>
      </c>
      <c r="E25" s="96">
        <f>((E24*100/$E$17)-100)/100</f>
        <v>-0.20477339950054899</v>
      </c>
      <c r="F25" s="96">
        <f>((F24*100/$F$17)-100)/100</f>
        <v>0.1292781952428777</v>
      </c>
      <c r="G25" s="96">
        <f>((G24*100/$G$17)-100)/100</f>
        <v>0.52101293103448287</v>
      </c>
      <c r="H25" s="96">
        <f>((H24*100/$H$17)-100)/100</f>
        <v>-0.11518679956736691</v>
      </c>
      <c r="I25" s="96">
        <f>((I24*100/$I$17)-100)/100</f>
        <v>2.2365929728685216E-2</v>
      </c>
      <c r="J25" s="96">
        <f>((J24*100/$J$17)-100)/100</f>
        <v>-3.6856511717249421E-2</v>
      </c>
      <c r="K25" s="96">
        <f>((K24*100/$K$17)-100)/100</f>
        <v>-2.739647447847915E-3</v>
      </c>
      <c r="L25" s="117">
        <f>((L24*100/$L$17)-100)/100</f>
        <v>1.8693876357043563E-2</v>
      </c>
      <c r="M25" s="120">
        <f>((M24*100/$M$17)-100)/100</f>
        <v>0</v>
      </c>
      <c r="N25" s="96">
        <f>((N24*100/$N$17)-100)/100</f>
        <v>0</v>
      </c>
      <c r="O25" s="96">
        <f>((O24*100/$O$17)-100)/100</f>
        <v>0.77061122956645334</v>
      </c>
      <c r="P25" s="96">
        <f>((P24*100/$P$17)-100)/100</f>
        <v>0</v>
      </c>
      <c r="Q25" s="97">
        <f>((Q24*100/$Q$17)-100)/100</f>
        <v>7.4196299185299922E-2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</sheetData>
  <mergeCells count="2">
    <mergeCell ref="C14:L14"/>
    <mergeCell ref="A12:Q12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D29" sqref="D29"/>
    </sheetView>
  </sheetViews>
  <sheetFormatPr defaultRowHeight="12.75"/>
  <cols>
    <col min="1" max="1" width="26.57031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" customWidth="1"/>
    <col min="11" max="11" width="6.5703125" bestFit="1" customWidth="1"/>
    <col min="12" max="12" width="6.5703125" customWidth="1"/>
    <col min="13" max="13" width="8.28515625" customWidth="1"/>
    <col min="14" max="14" width="7" customWidth="1"/>
    <col min="15" max="15" width="6" customWidth="1"/>
    <col min="16" max="16" width="9.42578125" bestFit="1" customWidth="1"/>
    <col min="17" max="17" width="8.5703125" bestFit="1" customWidth="1"/>
    <col min="18" max="18" width="9.5703125" bestFit="1" customWidth="1"/>
  </cols>
  <sheetData>
    <row r="8" spans="1:17" ht="15" customHeight="1">
      <c r="A8" s="40" t="s">
        <v>31</v>
      </c>
    </row>
    <row r="9" spans="1:17">
      <c r="A9" s="40" t="s">
        <v>30</v>
      </c>
    </row>
    <row r="12" spans="1:17">
      <c r="B12" s="6"/>
      <c r="C12" s="16"/>
      <c r="D12" s="16"/>
      <c r="E12" s="245" t="s">
        <v>41</v>
      </c>
      <c r="F12" s="245"/>
      <c r="G12" s="245"/>
      <c r="H12" s="245"/>
      <c r="I12" s="245"/>
      <c r="J12" s="245"/>
      <c r="K12" s="245"/>
      <c r="L12" s="245"/>
      <c r="M12" s="245"/>
      <c r="N12" s="245"/>
      <c r="O12" s="16"/>
      <c r="P12" s="16"/>
      <c r="Q12" s="6"/>
    </row>
    <row r="13" spans="1:17">
      <c r="A13" s="20">
        <v>1000</v>
      </c>
      <c r="B13" s="6"/>
      <c r="C13" s="16"/>
      <c r="D13" s="16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16"/>
      <c r="P13" s="16"/>
      <c r="Q13" s="6"/>
    </row>
    <row r="14" spans="1:17" ht="13.5" thickBot="1">
      <c r="B14" s="6"/>
      <c r="C14" s="15" t="s">
        <v>14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7" t="s">
        <v>16</v>
      </c>
    </row>
    <row r="15" spans="1:17">
      <c r="A15" s="2"/>
      <c r="B15" s="63" t="s">
        <v>19</v>
      </c>
      <c r="C15" s="64">
        <v>50</v>
      </c>
      <c r="D15" s="64">
        <v>50</v>
      </c>
      <c r="E15" s="64">
        <v>15</v>
      </c>
      <c r="F15" s="64">
        <v>10</v>
      </c>
      <c r="G15" s="64">
        <v>50</v>
      </c>
      <c r="H15" s="64">
        <v>50</v>
      </c>
      <c r="I15" s="64">
        <v>30</v>
      </c>
      <c r="J15" s="64">
        <v>10</v>
      </c>
      <c r="K15" s="64">
        <v>20</v>
      </c>
      <c r="L15" s="64">
        <v>20</v>
      </c>
      <c r="M15" s="64">
        <v>15</v>
      </c>
      <c r="N15" s="64">
        <v>5</v>
      </c>
      <c r="O15" s="64">
        <v>5</v>
      </c>
      <c r="P15" s="65">
        <v>30</v>
      </c>
      <c r="Q15" s="67">
        <v>360</v>
      </c>
    </row>
    <row r="16" spans="1:17" ht="16.5" thickBot="1">
      <c r="A16" s="2"/>
      <c r="B16" s="11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2" t="s">
        <v>13</v>
      </c>
      <c r="Q16" s="16"/>
    </row>
    <row r="17" spans="1:21" ht="16.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6"/>
    </row>
    <row r="18" spans="1:21" s="7" customFormat="1">
      <c r="A18" s="127" t="s">
        <v>21</v>
      </c>
      <c r="B18" s="107" t="s">
        <v>17</v>
      </c>
      <c r="C18" s="108">
        <v>2298.8917500000002</v>
      </c>
      <c r="D18" s="108">
        <v>1977.8332500000001</v>
      </c>
      <c r="E18" s="108">
        <v>2124.2896875000001</v>
      </c>
      <c r="F18" s="108">
        <v>2396.9280753968255</v>
      </c>
      <c r="G18" s="108">
        <v>2273.6</v>
      </c>
      <c r="H18" s="108">
        <v>2123.1223333333332</v>
      </c>
      <c r="I18" s="108">
        <v>2264.4375</v>
      </c>
      <c r="J18" s="108">
        <v>2082.4</v>
      </c>
      <c r="K18" s="108">
        <v>1560.2372499999999</v>
      </c>
      <c r="L18" s="108">
        <v>1569.6695416666666</v>
      </c>
      <c r="M18" s="109">
        <v>200000</v>
      </c>
      <c r="N18" s="109">
        <v>30000</v>
      </c>
      <c r="O18" s="109">
        <v>1876</v>
      </c>
      <c r="P18" s="109">
        <v>1500</v>
      </c>
      <c r="Q18" s="110"/>
      <c r="S18" s="4"/>
      <c r="U18"/>
    </row>
    <row r="19" spans="1:21" s="131" customFormat="1">
      <c r="A19" s="128" t="s">
        <v>22</v>
      </c>
      <c r="B19" s="129" t="s">
        <v>14</v>
      </c>
      <c r="C19" s="130">
        <f>C18*$C$15/$A$13</f>
        <v>114.94458750000001</v>
      </c>
      <c r="D19" s="130">
        <f>D18*$D$15/$A$13</f>
        <v>98.89166250000001</v>
      </c>
      <c r="E19" s="130">
        <f>E18*$E$15/$A$13</f>
        <v>31.864345312500003</v>
      </c>
      <c r="F19" s="130">
        <f>F18*$F$15/300</f>
        <v>79.897602513227511</v>
      </c>
      <c r="G19" s="130">
        <f>G18*$G$15/$A$13</f>
        <v>113.68</v>
      </c>
      <c r="H19" s="130">
        <f>H18*$H$15/$A$13</f>
        <v>106.15611666666666</v>
      </c>
      <c r="I19" s="130">
        <f>I18*$I$15/$A$13</f>
        <v>67.933125000000004</v>
      </c>
      <c r="J19" s="130">
        <f>J18*$J$15/$A$13</f>
        <v>20.824000000000002</v>
      </c>
      <c r="K19" s="130">
        <f>K18*$K$15/$A$13</f>
        <v>31.204744999999999</v>
      </c>
      <c r="L19" s="130">
        <f>L18*$L$15/$A$13</f>
        <v>31.393390833333331</v>
      </c>
      <c r="M19" s="130">
        <f>M18*$M$15/16000</f>
        <v>187.5</v>
      </c>
      <c r="N19" s="130">
        <f>N18*$N$15/$A$13</f>
        <v>150</v>
      </c>
      <c r="O19" s="130">
        <f>O18*$O$15/700</f>
        <v>13.4</v>
      </c>
      <c r="P19" s="81">
        <f>P18*$P$15/1000</f>
        <v>45</v>
      </c>
      <c r="Q19" s="115">
        <f>SUM(C19:P19)</f>
        <v>1092.6895753257277</v>
      </c>
      <c r="R19" s="7"/>
      <c r="S19" s="4"/>
      <c r="U19"/>
    </row>
    <row r="20" spans="1:21">
      <c r="A20" s="111" t="s">
        <v>45</v>
      </c>
      <c r="B20" s="132" t="s">
        <v>14</v>
      </c>
      <c r="C20" s="106">
        <v>0.10519418332121944</v>
      </c>
      <c r="D20" s="106">
        <v>9.0502979742001E-2</v>
      </c>
      <c r="E20" s="106">
        <v>2.9161388588338392E-2</v>
      </c>
      <c r="F20" s="106">
        <v>7.312012882470327E-2</v>
      </c>
      <c r="G20" s="106">
        <v>0.10403686698128543</v>
      </c>
      <c r="H20" s="106">
        <v>9.7151212076880863E-2</v>
      </c>
      <c r="I20" s="106">
        <v>6.2170562009571044E-2</v>
      </c>
      <c r="J20" s="106">
        <v>1.9057562614516962E-2</v>
      </c>
      <c r="K20" s="106">
        <v>2.8557740189566604E-2</v>
      </c>
      <c r="L20" s="106">
        <v>2.8730383763362118E-2</v>
      </c>
      <c r="M20" s="106">
        <v>0.17159493806290482</v>
      </c>
      <c r="N20" s="106">
        <v>0.13727595045032384</v>
      </c>
      <c r="O20" s="106">
        <v>1.2263318240228931E-2</v>
      </c>
      <c r="P20" s="106">
        <v>4.1182785135097155E-2</v>
      </c>
      <c r="Q20" s="112">
        <v>0.99999999999999978</v>
      </c>
      <c r="R20" s="7"/>
      <c r="S20" s="4"/>
      <c r="T20" s="131"/>
    </row>
    <row r="21" spans="1:21" ht="13.5" thickBot="1">
      <c r="A21" s="133" t="s">
        <v>15</v>
      </c>
      <c r="B21" s="113"/>
      <c r="C21" s="114">
        <f>C19*C20</f>
        <v>12.091502009256949</v>
      </c>
      <c r="D21" s="114">
        <f>D19*D20</f>
        <v>8.9499901278903007</v>
      </c>
      <c r="E21" s="114">
        <f>E19*E20</f>
        <v>0.92920855577081152</v>
      </c>
      <c r="F21" s="114">
        <f t="shared" ref="F21:O21" si="0">F19*F20</f>
        <v>5.8421229885521315</v>
      </c>
      <c r="G21" s="114">
        <f t="shared" si="0"/>
        <v>11.826911038432529</v>
      </c>
      <c r="H21" s="114">
        <f t="shared" si="0"/>
        <v>10.313195403541441</v>
      </c>
      <c r="I21" s="114">
        <f t="shared" si="0"/>
        <v>4.2234405603164413</v>
      </c>
      <c r="J21" s="114">
        <f t="shared" si="0"/>
        <v>0.39685468388470124</v>
      </c>
      <c r="K21" s="114">
        <f t="shared" si="0"/>
        <v>0.89113700039167754</v>
      </c>
      <c r="L21" s="114">
        <f t="shared" si="0"/>
        <v>0.90194416627488105</v>
      </c>
      <c r="M21" s="114">
        <f t="shared" si="0"/>
        <v>32.174050886794653</v>
      </c>
      <c r="N21" s="114">
        <f t="shared" si="0"/>
        <v>20.591392567548578</v>
      </c>
      <c r="O21" s="114">
        <f t="shared" si="0"/>
        <v>0.16432846441906768</v>
      </c>
      <c r="P21" s="114">
        <f>P19*P20</f>
        <v>1.853225331079372</v>
      </c>
      <c r="Q21" s="116">
        <f>SUM(C21:P21)</f>
        <v>111.14930378415355</v>
      </c>
      <c r="R21" s="7"/>
      <c r="S21" s="4"/>
      <c r="T21" s="131"/>
    </row>
    <row r="25" spans="1:21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R25" s="4"/>
      <c r="S25" s="4"/>
    </row>
    <row r="26" spans="1:21">
      <c r="E26" s="4"/>
      <c r="F26" s="4"/>
      <c r="R26" s="4"/>
      <c r="S26" s="4"/>
    </row>
    <row r="27" spans="1:21" ht="15">
      <c r="C27" s="102"/>
      <c r="D27" s="104"/>
      <c r="E27" s="103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4"/>
      <c r="S27" s="4"/>
    </row>
    <row r="28" spans="1:21" ht="15">
      <c r="D28" s="33"/>
      <c r="E28" s="4"/>
      <c r="R28" s="4"/>
      <c r="S28" s="4"/>
    </row>
    <row r="29" spans="1:21" ht="15">
      <c r="D29" s="33"/>
      <c r="E29" s="4"/>
      <c r="R29" s="4"/>
      <c r="S29" s="4"/>
    </row>
    <row r="30" spans="1:21" ht="15">
      <c r="D30" s="33"/>
      <c r="E30" s="4"/>
      <c r="R30" s="4"/>
      <c r="S30" s="4"/>
    </row>
    <row r="31" spans="1:21" ht="15">
      <c r="D31" s="33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4"/>
    </row>
    <row r="41" spans="5:19" ht="15">
      <c r="R41" s="34"/>
    </row>
    <row r="42" spans="5:19" ht="15">
      <c r="R42" s="34"/>
    </row>
    <row r="43" spans="5:19" ht="15">
      <c r="R43" s="34"/>
    </row>
    <row r="44" spans="5:19" ht="15">
      <c r="R44" s="34"/>
    </row>
    <row r="45" spans="5:19" ht="15">
      <c r="R45" s="34"/>
    </row>
  </sheetData>
  <mergeCells count="1">
    <mergeCell ref="E12:N13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V80"/>
  <sheetViews>
    <sheetView topLeftCell="A67" zoomScaleNormal="100" workbookViewId="0">
      <selection activeCell="L83" sqref="L83"/>
    </sheetView>
  </sheetViews>
  <sheetFormatPr defaultRowHeight="12.75"/>
  <cols>
    <col min="1" max="1" width="22.5703125" customWidth="1"/>
    <col min="2" max="2" width="8.28515625" customWidth="1"/>
    <col min="3" max="3" width="7.7109375" customWidth="1"/>
    <col min="4" max="5" width="8.85546875" customWidth="1"/>
    <col min="6" max="6" width="8.7109375" customWidth="1"/>
    <col min="7" max="7" width="8.85546875" customWidth="1"/>
    <col min="8" max="9" width="9" customWidth="1"/>
    <col min="10" max="10" width="9.140625" customWidth="1"/>
    <col min="11" max="11" width="7" bestFit="1" customWidth="1"/>
    <col min="12" max="12" width="5.85546875" bestFit="1" customWidth="1"/>
    <col min="13" max="13" width="6.28515625" customWidth="1"/>
    <col min="14" max="14" width="6.140625" bestFit="1" customWidth="1"/>
    <col min="15" max="15" width="5.28515625" customWidth="1"/>
    <col min="16" max="16" width="6.140625" customWidth="1"/>
    <col min="17" max="17" width="6.28515625" customWidth="1"/>
  </cols>
  <sheetData>
    <row r="2" spans="1:22" ht="21.75" customHeight="1"/>
    <row r="4" spans="1:22" ht="26.25" customHeight="1"/>
    <row r="6" spans="1:22">
      <c r="A6" s="40" t="s">
        <v>31</v>
      </c>
    </row>
    <row r="7" spans="1:22">
      <c r="A7" s="40" t="s">
        <v>30</v>
      </c>
    </row>
    <row r="8" spans="1:22" ht="12.75" customHeight="1">
      <c r="A8" s="37"/>
      <c r="B8" s="244" t="s">
        <v>73</v>
      </c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38"/>
    </row>
    <row r="9" spans="1:22" ht="12.75" customHeight="1">
      <c r="A9" s="41">
        <v>1000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6"/>
    </row>
    <row r="10" spans="1:22" ht="13.5" thickBot="1">
      <c r="A10" s="1"/>
      <c r="B10" s="6"/>
      <c r="C10" s="15" t="s">
        <v>14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7" t="s">
        <v>16</v>
      </c>
    </row>
    <row r="11" spans="1:22">
      <c r="A11" s="2"/>
      <c r="B11" s="63" t="s">
        <v>19</v>
      </c>
      <c r="C11" s="158">
        <v>50</v>
      </c>
      <c r="D11" s="158">
        <v>50</v>
      </c>
      <c r="E11" s="158">
        <v>15</v>
      </c>
      <c r="F11" s="158">
        <v>10</v>
      </c>
      <c r="G11" s="158">
        <v>50</v>
      </c>
      <c r="H11" s="158">
        <v>50</v>
      </c>
      <c r="I11" s="158">
        <v>30</v>
      </c>
      <c r="J11" s="158">
        <v>10</v>
      </c>
      <c r="K11" s="158">
        <v>20</v>
      </c>
      <c r="L11" s="158">
        <v>20</v>
      </c>
      <c r="M11" s="158">
        <v>15</v>
      </c>
      <c r="N11" s="158">
        <v>5</v>
      </c>
      <c r="O11" s="158">
        <v>5</v>
      </c>
      <c r="P11" s="159">
        <v>30</v>
      </c>
      <c r="Q11" s="67">
        <v>360</v>
      </c>
    </row>
    <row r="12" spans="1:22" ht="32.25" thickBot="1">
      <c r="A12" s="2"/>
      <c r="B12" s="160" t="s">
        <v>20</v>
      </c>
      <c r="C12" s="161" t="s">
        <v>0</v>
      </c>
      <c r="D12" s="161" t="s">
        <v>3</v>
      </c>
      <c r="E12" s="161" t="s">
        <v>2</v>
      </c>
      <c r="F12" s="161" t="s">
        <v>1</v>
      </c>
      <c r="G12" s="161" t="s">
        <v>10</v>
      </c>
      <c r="H12" s="161" t="s">
        <v>4</v>
      </c>
      <c r="I12" s="161" t="s">
        <v>7</v>
      </c>
      <c r="J12" s="161" t="s">
        <v>8</v>
      </c>
      <c r="K12" s="161" t="s">
        <v>6</v>
      </c>
      <c r="L12" s="161" t="s">
        <v>5</v>
      </c>
      <c r="M12" s="162" t="s">
        <v>9</v>
      </c>
      <c r="N12" s="161" t="s">
        <v>11</v>
      </c>
      <c r="O12" s="161" t="s">
        <v>12</v>
      </c>
      <c r="P12" s="163" t="s">
        <v>13</v>
      </c>
      <c r="Q12" s="16"/>
    </row>
    <row r="13" spans="1:22">
      <c r="A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2" ht="13.5" thickBot="1">
      <c r="A14" s="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22" s="7" customFormat="1" ht="13.5" customHeight="1">
      <c r="A15" s="79" t="s">
        <v>21</v>
      </c>
      <c r="B15" s="49" t="s">
        <v>17</v>
      </c>
      <c r="C15" s="164">
        <v>1512.8557876743137</v>
      </c>
      <c r="D15" s="164">
        <v>1288.9249874686718</v>
      </c>
      <c r="E15" s="164">
        <v>739.72897744360921</v>
      </c>
      <c r="F15" s="164">
        <v>1374</v>
      </c>
      <c r="G15" s="164">
        <v>1903.4950893901423</v>
      </c>
      <c r="H15" s="164">
        <v>1372.0106265664158</v>
      </c>
      <c r="I15" s="164">
        <v>2023.2451127819547</v>
      </c>
      <c r="J15" s="164">
        <v>1835.816908939014</v>
      </c>
      <c r="K15" s="164">
        <v>1560.3894885025534</v>
      </c>
      <c r="L15" s="164">
        <v>1766.7809022556391</v>
      </c>
      <c r="M15" s="165">
        <v>250000</v>
      </c>
      <c r="N15" s="165">
        <v>25000</v>
      </c>
      <c r="O15" s="165">
        <v>1200</v>
      </c>
      <c r="P15" s="165">
        <v>1500</v>
      </c>
      <c r="Q15" s="52">
        <f>SUM(C15:P15)</f>
        <v>293077.24788102234</v>
      </c>
      <c r="R15"/>
      <c r="S15"/>
      <c r="V15"/>
    </row>
    <row r="16" spans="1:22" s="131" customFormat="1" ht="13.5" customHeight="1">
      <c r="A16" s="166" t="s">
        <v>22</v>
      </c>
      <c r="B16" s="80" t="s">
        <v>14</v>
      </c>
      <c r="C16" s="81">
        <v>75.642789383715694</v>
      </c>
      <c r="D16" s="81">
        <v>64.446249373433588</v>
      </c>
      <c r="E16" s="81">
        <v>11.095934661654139</v>
      </c>
      <c r="F16" s="81">
        <v>45.785893099415205</v>
      </c>
      <c r="G16" s="81">
        <v>95.174754469507107</v>
      </c>
      <c r="H16" s="81">
        <v>68.600531328320798</v>
      </c>
      <c r="I16" s="81">
        <v>60.697353383458641</v>
      </c>
      <c r="J16" s="81">
        <v>18.358169089390138</v>
      </c>
      <c r="K16" s="81">
        <v>31.207789770051065</v>
      </c>
      <c r="L16" s="81">
        <v>35.335618045112781</v>
      </c>
      <c r="M16" s="81">
        <v>234.375</v>
      </c>
      <c r="N16" s="81">
        <v>125</v>
      </c>
      <c r="O16" s="81">
        <v>6</v>
      </c>
      <c r="P16" s="81">
        <v>45</v>
      </c>
      <c r="Q16" s="167">
        <f>SUM(C16:P16)</f>
        <v>916.72008260405914</v>
      </c>
      <c r="R16"/>
      <c r="S16"/>
      <c r="V16"/>
    </row>
    <row r="17" spans="1:20">
      <c r="A17" s="57" t="s">
        <v>47</v>
      </c>
      <c r="B17" s="82" t="s">
        <v>14</v>
      </c>
      <c r="C17" s="83">
        <v>7.5507783400346806E-2</v>
      </c>
      <c r="D17" s="83">
        <v>7.4205180579582156E-2</v>
      </c>
      <c r="E17" s="83">
        <v>1.4639528497234605E-2</v>
      </c>
      <c r="F17" s="83">
        <v>5.9956576862590295E-2</v>
      </c>
      <c r="G17" s="83">
        <v>8.9651699111633038E-2</v>
      </c>
      <c r="H17" s="83">
        <v>6.9587297651456992E-2</v>
      </c>
      <c r="I17" s="83">
        <v>5.4910826090797386E-2</v>
      </c>
      <c r="J17" s="83">
        <v>1.9155177958234619E-2</v>
      </c>
      <c r="K17" s="83">
        <v>3.3573029984564601E-2</v>
      </c>
      <c r="L17" s="83">
        <v>3.2339739339605204E-2</v>
      </c>
      <c r="M17" s="83">
        <v>0.27212524397880422</v>
      </c>
      <c r="N17" s="83">
        <v>0.14513346345536224</v>
      </c>
      <c r="O17" s="83">
        <v>6.9664062458573879E-3</v>
      </c>
      <c r="P17" s="83">
        <v>5.2248046843930411E-2</v>
      </c>
      <c r="Q17" s="168">
        <f>SUM(C17:P17)</f>
        <v>1</v>
      </c>
      <c r="R17" s="7"/>
      <c r="T17" s="131"/>
    </row>
    <row r="18" spans="1:20" ht="13.5" thickBot="1">
      <c r="A18" s="169" t="s">
        <v>15</v>
      </c>
      <c r="B18" s="243" t="s">
        <v>48</v>
      </c>
      <c r="C18" s="61">
        <v>5.7116193565836575</v>
      </c>
      <c r="D18" s="61">
        <v>4.7822455724324229</v>
      </c>
      <c r="E18" s="61">
        <v>0.16243925168273898</v>
      </c>
      <c r="F18" s="61">
        <v>2.7451654188374301</v>
      </c>
      <c r="G18" s="61">
        <v>8.5325784507238023</v>
      </c>
      <c r="H18" s="61">
        <v>4.7737255925919593</v>
      </c>
      <c r="I18" s="61">
        <v>3.3329418158107695</v>
      </c>
      <c r="J18" s="61">
        <v>0.35165399589463009</v>
      </c>
      <c r="K18" s="61">
        <v>1.0477400617019128</v>
      </c>
      <c r="L18" s="61">
        <v>1.1427446769827974</v>
      </c>
      <c r="M18" s="61">
        <v>63.779354057532238</v>
      </c>
      <c r="N18" s="61">
        <v>18.141682931920279</v>
      </c>
      <c r="O18" s="61">
        <v>4.1798437475144327E-2</v>
      </c>
      <c r="P18" s="61">
        <v>2.3511621079768683</v>
      </c>
      <c r="Q18" s="170">
        <f>SUM(C18:P18)</f>
        <v>116.89685172814666</v>
      </c>
    </row>
    <row r="19" spans="1:20" ht="13.5" thickBot="1"/>
    <row r="20" spans="1:20">
      <c r="A20" s="79" t="s">
        <v>21</v>
      </c>
      <c r="B20" s="49" t="s">
        <v>17</v>
      </c>
      <c r="C20" s="50">
        <v>1414.5</v>
      </c>
      <c r="D20" s="50">
        <v>1437.75</v>
      </c>
      <c r="E20" s="50">
        <v>1103</v>
      </c>
      <c r="F20" s="50">
        <v>1142.5</v>
      </c>
      <c r="G20" s="50">
        <v>2573.25</v>
      </c>
      <c r="H20" s="50">
        <v>1822.575</v>
      </c>
      <c r="I20" s="50">
        <v>1995.75</v>
      </c>
      <c r="J20" s="50">
        <v>2124.5</v>
      </c>
      <c r="K20" s="50">
        <v>1485.5</v>
      </c>
      <c r="L20" s="50">
        <v>1565.25</v>
      </c>
      <c r="M20" s="51">
        <v>225000</v>
      </c>
      <c r="N20" s="51">
        <v>25000</v>
      </c>
      <c r="O20" s="51">
        <v>1425</v>
      </c>
      <c r="P20" s="51">
        <v>1500</v>
      </c>
      <c r="Q20" s="52">
        <f>SUM(C20:P20)</f>
        <v>269589.57500000001</v>
      </c>
    </row>
    <row r="21" spans="1:20">
      <c r="A21" s="121" t="s">
        <v>22</v>
      </c>
      <c r="B21" s="80" t="s">
        <v>14</v>
      </c>
      <c r="C21" s="81">
        <v>70.724999999999994</v>
      </c>
      <c r="D21" s="81">
        <v>71.887500000000003</v>
      </c>
      <c r="E21" s="81">
        <v>16.545000000000002</v>
      </c>
      <c r="F21" s="81">
        <v>38.083333333333336</v>
      </c>
      <c r="G21" s="81">
        <v>128.66249999999999</v>
      </c>
      <c r="H21" s="81">
        <v>91.128749999999997</v>
      </c>
      <c r="I21" s="81">
        <v>59.872500000000002</v>
      </c>
      <c r="J21" s="81">
        <v>21.245000000000001</v>
      </c>
      <c r="K21" s="81">
        <v>29.71</v>
      </c>
      <c r="L21" s="81">
        <v>31.305</v>
      </c>
      <c r="M21" s="81">
        <v>210.9375</v>
      </c>
      <c r="N21" s="81">
        <v>125</v>
      </c>
      <c r="O21" s="81">
        <v>10.178571428571429</v>
      </c>
      <c r="P21" s="81">
        <v>50</v>
      </c>
      <c r="Q21" s="56">
        <f>SUM(C21:P21)</f>
        <v>955.28065476190477</v>
      </c>
    </row>
    <row r="22" spans="1:20">
      <c r="A22" s="57" t="s">
        <v>49</v>
      </c>
      <c r="B22" s="82" t="s">
        <v>14</v>
      </c>
      <c r="C22" s="83">
        <v>7.3506200028550919E-2</v>
      </c>
      <c r="D22" s="83">
        <v>8.4641840779144828E-2</v>
      </c>
      <c r="E22" s="83">
        <v>1.5551498289622524E-2</v>
      </c>
      <c r="F22" s="83">
        <v>4.5603100216717901E-2</v>
      </c>
      <c r="G22" s="83">
        <v>0.11788419691145964</v>
      </c>
      <c r="H22" s="83">
        <v>8.7165187944304029E-2</v>
      </c>
      <c r="I22" s="83">
        <v>5.7729794708990284E-2</v>
      </c>
      <c r="J22" s="83">
        <v>2.1766612068155972E-2</v>
      </c>
      <c r="K22" s="83">
        <v>3.1135909803138431E-2</v>
      </c>
      <c r="L22" s="83">
        <v>3.0433761026746307E-2</v>
      </c>
      <c r="M22" s="83">
        <v>0.23142110550033521</v>
      </c>
      <c r="N22" s="83">
        <v>0.13713843288908753</v>
      </c>
      <c r="O22" s="83">
        <v>1.1166986678111413E-2</v>
      </c>
      <c r="P22" s="83">
        <v>5.4855373155635011E-2</v>
      </c>
      <c r="Q22" s="168">
        <f>SUM(C22:P22)</f>
        <v>1</v>
      </c>
    </row>
    <row r="23" spans="1:20" ht="13.5" thickBot="1">
      <c r="A23" s="122" t="s">
        <v>15</v>
      </c>
      <c r="B23" s="243" t="s">
        <v>50</v>
      </c>
      <c r="C23" s="61">
        <v>5.1987259970192596</v>
      </c>
      <c r="D23" s="61">
        <v>6.0846903290107743</v>
      </c>
      <c r="E23" s="61">
        <v>0.25729953920180471</v>
      </c>
      <c r="F23" s="61">
        <v>1.7367180665866735</v>
      </c>
      <c r="G23" s="61">
        <v>15.167275485120676</v>
      </c>
      <c r="H23" s="61">
        <v>7.9432546208794959</v>
      </c>
      <c r="I23" s="61">
        <v>3.4564271337140209</v>
      </c>
      <c r="J23" s="61">
        <v>0.46243167338797364</v>
      </c>
      <c r="K23" s="61">
        <v>0.92504788025124285</v>
      </c>
      <c r="L23" s="61">
        <v>0.95272888894229313</v>
      </c>
      <c r="M23" s="61">
        <v>48.81538944147696</v>
      </c>
      <c r="N23" s="61">
        <v>17.142304111135942</v>
      </c>
      <c r="O23" s="61">
        <v>0.11366397154506259</v>
      </c>
      <c r="P23" s="61">
        <v>2.7427686577817507</v>
      </c>
      <c r="Q23" s="171">
        <f>SUM(C23:P23)</f>
        <v>110.99872579605395</v>
      </c>
    </row>
    <row r="24" spans="1:20" ht="13.5" thickBot="1"/>
    <row r="25" spans="1:20">
      <c r="A25" s="79" t="s">
        <v>21</v>
      </c>
      <c r="B25" s="49" t="s">
        <v>17</v>
      </c>
      <c r="C25" s="50">
        <v>1605.6</v>
      </c>
      <c r="D25" s="50">
        <v>1311.2</v>
      </c>
      <c r="E25" s="50">
        <v>967.2</v>
      </c>
      <c r="F25" s="50">
        <v>1169</v>
      </c>
      <c r="G25" s="50">
        <v>1623.8</v>
      </c>
      <c r="H25" s="50">
        <v>1726.8</v>
      </c>
      <c r="I25" s="50">
        <v>2248</v>
      </c>
      <c r="J25" s="50">
        <v>2159.1999999999998</v>
      </c>
      <c r="K25" s="50">
        <v>1552.2</v>
      </c>
      <c r="L25" s="50">
        <v>1588.8</v>
      </c>
      <c r="M25" s="51">
        <v>200000</v>
      </c>
      <c r="N25" s="51">
        <v>25000</v>
      </c>
      <c r="O25" s="51">
        <v>1425</v>
      </c>
      <c r="P25" s="51">
        <v>1500</v>
      </c>
      <c r="Q25" s="52">
        <f>SUM(C25:P25)</f>
        <v>243876.8</v>
      </c>
    </row>
    <row r="26" spans="1:20">
      <c r="A26" s="172" t="s">
        <v>22</v>
      </c>
      <c r="B26" s="80" t="s">
        <v>14</v>
      </c>
      <c r="C26" s="81">
        <v>80.28</v>
      </c>
      <c r="D26" s="81">
        <v>65.56</v>
      </c>
      <c r="E26" s="81">
        <v>14.507999999999999</v>
      </c>
      <c r="F26" s="81">
        <v>38.966666666666669</v>
      </c>
      <c r="G26" s="81">
        <v>81.19</v>
      </c>
      <c r="H26" s="81">
        <v>86.34</v>
      </c>
      <c r="I26" s="81">
        <v>67.44</v>
      </c>
      <c r="J26" s="81">
        <v>21.591999999999999</v>
      </c>
      <c r="K26" s="81">
        <v>31.044</v>
      </c>
      <c r="L26" s="81">
        <v>31.776</v>
      </c>
      <c r="M26" s="81">
        <v>187.5</v>
      </c>
      <c r="N26" s="81">
        <v>125</v>
      </c>
      <c r="O26" s="81">
        <v>10.178571428571429</v>
      </c>
      <c r="P26" s="81">
        <v>50</v>
      </c>
      <c r="Q26" s="173">
        <f>SUM(C26:P26)</f>
        <v>891.37523809523816</v>
      </c>
    </row>
    <row r="27" spans="1:20">
      <c r="A27" s="57" t="s">
        <v>51</v>
      </c>
      <c r="B27" s="82" t="s">
        <v>14</v>
      </c>
      <c r="C27" s="83">
        <v>0.107955436626129</v>
      </c>
      <c r="D27" s="83">
        <v>7.958671384588982E-2</v>
      </c>
      <c r="E27" s="83">
        <v>1.8381560097760832E-2</v>
      </c>
      <c r="F27" s="83">
        <v>4.515421958904902E-2</v>
      </c>
      <c r="G27" s="83">
        <v>6.8441981375581565E-2</v>
      </c>
      <c r="H27" s="83">
        <v>9.4180985881924403E-2</v>
      </c>
      <c r="I27" s="83">
        <v>6.7018956684563077E-2</v>
      </c>
      <c r="J27" s="83">
        <v>2.2938458265037067E-2</v>
      </c>
      <c r="K27" s="83">
        <v>3.4560056002621728E-2</v>
      </c>
      <c r="L27" s="83">
        <v>3.4267879953607291E-2</v>
      </c>
      <c r="M27" s="83">
        <v>0.2150883753050922</v>
      </c>
      <c r="N27" s="83">
        <v>0.1433922502033948</v>
      </c>
      <c r="O27" s="83">
        <v>1.167622608799072E-2</v>
      </c>
      <c r="P27" s="83">
        <v>5.7356900081357923E-2</v>
      </c>
      <c r="Q27" s="168">
        <f>SUM(C27:P27)</f>
        <v>0.99999999999999933</v>
      </c>
    </row>
    <row r="28" spans="1:20" ht="13.5" thickBot="1">
      <c r="A28" s="174" t="s">
        <v>15</v>
      </c>
      <c r="B28" s="243" t="s">
        <v>52</v>
      </c>
      <c r="C28" s="61">
        <v>8.6666624523456353</v>
      </c>
      <c r="D28" s="61">
        <v>5.2177049597365368</v>
      </c>
      <c r="E28" s="61">
        <v>0.26667967389831415</v>
      </c>
      <c r="F28" s="61">
        <v>1.7595094233199435</v>
      </c>
      <c r="G28" s="61">
        <v>5.5568044678834667</v>
      </c>
      <c r="H28" s="61">
        <v>8.1315863210453525</v>
      </c>
      <c r="I28" s="61">
        <v>4.5197584388069334</v>
      </c>
      <c r="J28" s="61">
        <v>0.49528719085868034</v>
      </c>
      <c r="K28" s="61">
        <v>1.0728823785453889</v>
      </c>
      <c r="L28" s="61">
        <v>1.0888961534058252</v>
      </c>
      <c r="M28" s="61">
        <v>40.329070369704787</v>
      </c>
      <c r="N28" s="61">
        <v>17.924031275424351</v>
      </c>
      <c r="O28" s="61">
        <v>0.11884730125276269</v>
      </c>
      <c r="P28" s="61">
        <v>2.8678450040678962</v>
      </c>
      <c r="Q28" s="175">
        <f>SUM(C28:P28)</f>
        <v>98.015565410295878</v>
      </c>
    </row>
    <row r="29" spans="1:20" ht="13.5" thickBot="1"/>
    <row r="30" spans="1:20">
      <c r="A30" s="79" t="s">
        <v>21</v>
      </c>
      <c r="B30" s="49" t="s">
        <v>17</v>
      </c>
      <c r="C30" s="50">
        <v>1173.68</v>
      </c>
      <c r="D30" s="50">
        <v>1397.85</v>
      </c>
      <c r="E30" s="50">
        <v>925.45375000000013</v>
      </c>
      <c r="F30" s="50">
        <v>1269.3611111111111</v>
      </c>
      <c r="G30" s="50">
        <v>2026.33</v>
      </c>
      <c r="H30" s="50">
        <v>2089.58</v>
      </c>
      <c r="I30" s="50">
        <v>2106.6624999999999</v>
      </c>
      <c r="J30" s="50">
        <v>2376</v>
      </c>
      <c r="K30" s="50">
        <v>1642.5</v>
      </c>
      <c r="L30" s="50">
        <v>1629.75</v>
      </c>
      <c r="M30" s="51">
        <v>200000</v>
      </c>
      <c r="N30" s="51">
        <v>25000</v>
      </c>
      <c r="O30" s="51">
        <v>1425</v>
      </c>
      <c r="P30" s="51">
        <v>1500</v>
      </c>
      <c r="Q30" s="52">
        <f>SUM(C30:P30)</f>
        <v>244562.16736111112</v>
      </c>
    </row>
    <row r="31" spans="1:20">
      <c r="A31" s="176" t="s">
        <v>22</v>
      </c>
      <c r="B31" s="80" t="s">
        <v>14</v>
      </c>
      <c r="C31" s="81">
        <v>58.683999999999997</v>
      </c>
      <c r="D31" s="81">
        <v>69.892499999999998</v>
      </c>
      <c r="E31" s="81">
        <v>13.881806250000002</v>
      </c>
      <c r="F31" s="81">
        <v>42.312037037037037</v>
      </c>
      <c r="G31" s="81">
        <v>101.3165</v>
      </c>
      <c r="H31" s="81">
        <v>104.479</v>
      </c>
      <c r="I31" s="81">
        <v>63.199874999999999</v>
      </c>
      <c r="J31" s="81">
        <v>23.76</v>
      </c>
      <c r="K31" s="81">
        <v>32.85</v>
      </c>
      <c r="L31" s="81">
        <v>32.594999999999999</v>
      </c>
      <c r="M31" s="81">
        <v>187.5</v>
      </c>
      <c r="N31" s="81">
        <v>125</v>
      </c>
      <c r="O31" s="81">
        <v>10.178571428571429</v>
      </c>
      <c r="P31" s="81">
        <v>50</v>
      </c>
      <c r="Q31" s="177">
        <f>SUM(C31:P31)</f>
        <v>915.64928971560857</v>
      </c>
    </row>
    <row r="32" spans="1:20">
      <c r="A32" s="57" t="s">
        <v>53</v>
      </c>
      <c r="B32" s="82" t="s">
        <v>14</v>
      </c>
      <c r="C32" s="83">
        <v>7.7375422433212521E-2</v>
      </c>
      <c r="D32" s="83">
        <v>8.2089437547255978E-2</v>
      </c>
      <c r="E32" s="83">
        <v>1.6993164122171434E-2</v>
      </c>
      <c r="F32" s="83">
        <v>5.0652783782545292E-2</v>
      </c>
      <c r="G32" s="83">
        <v>8.8403776524116406E-2</v>
      </c>
      <c r="H32" s="83">
        <v>8.2987121826206892E-2</v>
      </c>
      <c r="I32" s="83">
        <v>7.3324441416143832E-2</v>
      </c>
      <c r="J32" s="83">
        <v>2.360020364330041E-2</v>
      </c>
      <c r="K32" s="83">
        <v>3.2709951526141694E-2</v>
      </c>
      <c r="L32" s="83">
        <v>4.1565743205883958E-2</v>
      </c>
      <c r="M32" s="83">
        <v>0.21648914790209522</v>
      </c>
      <c r="N32" s="83">
        <v>0.14432609860139681</v>
      </c>
      <c r="O32" s="83">
        <v>1.1752268028970884E-2</v>
      </c>
      <c r="P32" s="83">
        <v>5.773043944055873E-2</v>
      </c>
      <c r="Q32" s="168">
        <v>1</v>
      </c>
    </row>
    <row r="33" spans="1:17" ht="13.5" thickBot="1">
      <c r="A33" s="178" t="s">
        <v>15</v>
      </c>
      <c r="B33" s="243" t="s">
        <v>54</v>
      </c>
      <c r="C33" s="61">
        <v>4.5406992900706431</v>
      </c>
      <c r="D33" s="61">
        <v>5.7374360137715881</v>
      </c>
      <c r="E33" s="61">
        <v>0.23589581191843523</v>
      </c>
      <c r="F33" s="61">
        <v>2.1432224634360852</v>
      </c>
      <c r="G33" s="61">
        <v>8.9567612242056409</v>
      </c>
      <c r="H33" s="61">
        <v>8.6704115012802703</v>
      </c>
      <c r="I33" s="61">
        <v>4.6340955319451131</v>
      </c>
      <c r="J33" s="61">
        <v>0.56074083856481782</v>
      </c>
      <c r="K33" s="61">
        <v>1.0745219076337547</v>
      </c>
      <c r="L33" s="61">
        <v>1.3548353997957876</v>
      </c>
      <c r="M33" s="61">
        <f>M31*M32</f>
        <v>40.591715231642851</v>
      </c>
      <c r="N33" s="61">
        <f>N31*N32</f>
        <v>18.040762325174601</v>
      </c>
      <c r="O33" s="61">
        <f t="shared" ref="O33" si="0">O31*O32</f>
        <v>0.1196212995805965</v>
      </c>
      <c r="P33" s="61">
        <f>P31*P32</f>
        <v>2.8865219720279365</v>
      </c>
      <c r="Q33" s="179">
        <f>SUM(C33:P33)</f>
        <v>99.547240811048127</v>
      </c>
    </row>
    <row r="35" spans="1:17" ht="13.5" thickBot="1">
      <c r="A35" s="1"/>
      <c r="B35" s="6"/>
      <c r="C35" s="15" t="s">
        <v>14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7" t="s">
        <v>16</v>
      </c>
    </row>
    <row r="36" spans="1:17">
      <c r="A36" s="2"/>
      <c r="B36" s="63" t="s">
        <v>19</v>
      </c>
      <c r="C36" s="158">
        <v>50</v>
      </c>
      <c r="D36" s="158">
        <v>50</v>
      </c>
      <c r="E36" s="158">
        <v>15</v>
      </c>
      <c r="F36" s="158">
        <v>10</v>
      </c>
      <c r="G36" s="158">
        <v>50</v>
      </c>
      <c r="H36" s="158">
        <v>50</v>
      </c>
      <c r="I36" s="158">
        <v>30</v>
      </c>
      <c r="J36" s="158">
        <v>10</v>
      </c>
      <c r="K36" s="158">
        <v>20</v>
      </c>
      <c r="L36" s="158">
        <v>20</v>
      </c>
      <c r="M36" s="158">
        <v>15</v>
      </c>
      <c r="N36" s="158">
        <v>5</v>
      </c>
      <c r="O36" s="158">
        <v>5</v>
      </c>
      <c r="P36" s="159">
        <v>30</v>
      </c>
      <c r="Q36" s="67">
        <v>360</v>
      </c>
    </row>
    <row r="37" spans="1:17" ht="32.25" thickBot="1">
      <c r="A37" s="2"/>
      <c r="B37" s="160" t="s">
        <v>20</v>
      </c>
      <c r="C37" s="161" t="s">
        <v>0</v>
      </c>
      <c r="D37" s="161" t="s">
        <v>3</v>
      </c>
      <c r="E37" s="161" t="s">
        <v>2</v>
      </c>
      <c r="F37" s="161" t="s">
        <v>1</v>
      </c>
      <c r="G37" s="161" t="s">
        <v>10</v>
      </c>
      <c r="H37" s="161" t="s">
        <v>4</v>
      </c>
      <c r="I37" s="161" t="s">
        <v>7</v>
      </c>
      <c r="J37" s="161" t="s">
        <v>8</v>
      </c>
      <c r="K37" s="161" t="s">
        <v>6</v>
      </c>
      <c r="L37" s="161" t="s">
        <v>5</v>
      </c>
      <c r="M37" s="162" t="s">
        <v>9</v>
      </c>
      <c r="N37" s="161" t="s">
        <v>11</v>
      </c>
      <c r="O37" s="161" t="s">
        <v>12</v>
      </c>
      <c r="P37" s="163" t="s">
        <v>13</v>
      </c>
      <c r="Q37" s="16"/>
    </row>
    <row r="38" spans="1:17" ht="13.5" thickBot="1">
      <c r="A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>
      <c r="A39" s="79" t="s">
        <v>21</v>
      </c>
      <c r="B39" s="49" t="s">
        <v>17</v>
      </c>
      <c r="C39" s="50">
        <v>1219.345</v>
      </c>
      <c r="D39" s="50">
        <v>1172.3499999999999</v>
      </c>
      <c r="E39" s="50">
        <v>1036.9499999999998</v>
      </c>
      <c r="F39" s="50">
        <v>1289.33125</v>
      </c>
      <c r="G39" s="50">
        <v>1832.9825000000001</v>
      </c>
      <c r="H39" s="50">
        <v>1520.8066666666666</v>
      </c>
      <c r="I39" s="50">
        <v>1959.875</v>
      </c>
      <c r="J39" s="50">
        <v>2142</v>
      </c>
      <c r="K39" s="50">
        <v>1618.9499999999998</v>
      </c>
      <c r="L39" s="50">
        <v>1557.6975000000002</v>
      </c>
      <c r="M39" s="51">
        <v>200000</v>
      </c>
      <c r="N39" s="51">
        <v>25000</v>
      </c>
      <c r="O39" s="51">
        <v>1428</v>
      </c>
      <c r="P39" s="51">
        <v>1500</v>
      </c>
      <c r="Q39" s="52">
        <v>243278.28791666665</v>
      </c>
    </row>
    <row r="40" spans="1:17">
      <c r="A40" s="180" t="s">
        <v>22</v>
      </c>
      <c r="B40" s="80" t="s">
        <v>14</v>
      </c>
      <c r="C40" s="81">
        <v>60.96725</v>
      </c>
      <c r="D40" s="81">
        <v>58.617499999999993</v>
      </c>
      <c r="E40" s="81">
        <v>15.554249999999996</v>
      </c>
      <c r="F40" s="81">
        <v>42.977708333333332</v>
      </c>
      <c r="G40" s="81">
        <v>91.649124999999998</v>
      </c>
      <c r="H40" s="81">
        <v>76.040333333333322</v>
      </c>
      <c r="I40" s="81">
        <v>58.796250000000001</v>
      </c>
      <c r="J40" s="81">
        <v>21.42</v>
      </c>
      <c r="K40" s="81">
        <v>32.378999999999998</v>
      </c>
      <c r="L40" s="81">
        <v>31.153950000000005</v>
      </c>
      <c r="M40" s="81">
        <v>187.5</v>
      </c>
      <c r="N40" s="81">
        <v>125</v>
      </c>
      <c r="O40" s="81">
        <v>10.199999999999999</v>
      </c>
      <c r="P40" s="81">
        <v>47.368421052631582</v>
      </c>
      <c r="Q40" s="181">
        <v>859.62378771929832</v>
      </c>
    </row>
    <row r="41" spans="1:17">
      <c r="A41" s="57" t="s">
        <v>55</v>
      </c>
      <c r="B41" s="82" t="s">
        <v>14</v>
      </c>
      <c r="C41" s="83">
        <v>6.8422886359342114E-2</v>
      </c>
      <c r="D41" s="83">
        <v>7.6672233104762566E-2</v>
      </c>
      <c r="E41" s="83">
        <v>1.8625859138051277E-2</v>
      </c>
      <c r="F41" s="83">
        <v>5.2414799728201164E-2</v>
      </c>
      <c r="G41" s="83">
        <v>9.1525342237664162E-2</v>
      </c>
      <c r="H41" s="83">
        <v>9.3628731109297855E-2</v>
      </c>
      <c r="I41" s="83">
        <v>6.8208045768838058E-2</v>
      </c>
      <c r="J41" s="83">
        <v>2.3623599456525469E-2</v>
      </c>
      <c r="K41" s="83">
        <v>3.4884162163027234E-2</v>
      </c>
      <c r="L41" s="83">
        <v>3.454884929274947E-2</v>
      </c>
      <c r="M41" s="83">
        <v>0.22163747300968353</v>
      </c>
      <c r="N41" s="83">
        <v>0.14775831533978903</v>
      </c>
      <c r="O41" s="83">
        <v>1.2057078531726783E-2</v>
      </c>
      <c r="P41" s="83">
        <v>5.5992624760341107E-2</v>
      </c>
      <c r="Q41" s="168">
        <v>1</v>
      </c>
    </row>
    <row r="42" spans="1:17" ht="13.5" thickBot="1">
      <c r="A42" s="182" t="s">
        <v>15</v>
      </c>
      <c r="B42" s="243" t="s">
        <v>56</v>
      </c>
      <c r="C42" s="61">
        <v>4.1715552183916005</v>
      </c>
      <c r="D42" s="61">
        <v>4.4943346240184194</v>
      </c>
      <c r="E42" s="61">
        <v>0.289711269498034</v>
      </c>
      <c r="F42" s="61">
        <v>2.2526679750687086</v>
      </c>
      <c r="G42" s="61">
        <v>8.388217531407463</v>
      </c>
      <c r="H42" s="61">
        <v>7.119559923128044</v>
      </c>
      <c r="I42" s="61">
        <v>4.010377311036045</v>
      </c>
      <c r="J42" s="61">
        <v>0.50601750035877557</v>
      </c>
      <c r="K42" s="61">
        <v>1.1295142866766588</v>
      </c>
      <c r="L42" s="61">
        <v>1.0763331234238525</v>
      </c>
      <c r="M42" s="61">
        <v>41.557026189315664</v>
      </c>
      <c r="N42" s="61">
        <v>18.469789417473628</v>
      </c>
      <c r="O42" s="61">
        <v>0.12298220102361318</v>
      </c>
      <c r="P42" s="61">
        <v>2.6522822254898419</v>
      </c>
      <c r="Q42" s="183">
        <v>96.240368796310364</v>
      </c>
    </row>
    <row r="43" spans="1:17" ht="13.5" thickBot="1"/>
    <row r="44" spans="1:17">
      <c r="A44" s="79" t="s">
        <v>21</v>
      </c>
      <c r="B44" s="49" t="s">
        <v>17</v>
      </c>
      <c r="C44" s="50">
        <v>1335</v>
      </c>
      <c r="D44" s="50">
        <v>1343.925</v>
      </c>
      <c r="E44" s="50">
        <v>934.33749999999998</v>
      </c>
      <c r="F44" s="50">
        <v>1406.0437916666665</v>
      </c>
      <c r="G44" s="50">
        <v>1741.7312499999998</v>
      </c>
      <c r="H44" s="50">
        <v>1559.6666666666665</v>
      </c>
      <c r="I44" s="50">
        <v>2034.125</v>
      </c>
      <c r="J44" s="50">
        <v>2090.4749999999999</v>
      </c>
      <c r="K44" s="50">
        <v>1542.2666666666664</v>
      </c>
      <c r="L44" s="50">
        <v>1517.6999999999998</v>
      </c>
      <c r="M44" s="51">
        <v>200000</v>
      </c>
      <c r="N44" s="51">
        <v>25000</v>
      </c>
      <c r="O44" s="51">
        <v>1423</v>
      </c>
      <c r="P44" s="51">
        <v>1500</v>
      </c>
      <c r="Q44" s="52">
        <v>243428.27087499999</v>
      </c>
    </row>
    <row r="45" spans="1:17">
      <c r="A45" s="184" t="s">
        <v>22</v>
      </c>
      <c r="B45" s="80" t="s">
        <v>14</v>
      </c>
      <c r="C45" s="81">
        <v>66.75</v>
      </c>
      <c r="D45" s="81">
        <v>67.196250000000006</v>
      </c>
      <c r="E45" s="81">
        <v>14.015062500000001</v>
      </c>
      <c r="F45" s="81">
        <v>46.868126388888889</v>
      </c>
      <c r="G45" s="81">
        <v>87.086562499999985</v>
      </c>
      <c r="H45" s="81">
        <v>77.983333333333334</v>
      </c>
      <c r="I45" s="81">
        <v>61.02375</v>
      </c>
      <c r="J45" s="81">
        <v>20.90475</v>
      </c>
      <c r="K45" s="81">
        <v>30.845333333333329</v>
      </c>
      <c r="L45" s="81">
        <v>30.353999999999996</v>
      </c>
      <c r="M45" s="81">
        <v>187.5</v>
      </c>
      <c r="N45" s="81">
        <v>125</v>
      </c>
      <c r="O45" s="81">
        <v>10.164285714285715</v>
      </c>
      <c r="P45" s="81">
        <v>45</v>
      </c>
      <c r="Q45" s="185">
        <v>870.69145376984125</v>
      </c>
    </row>
    <row r="46" spans="1:17">
      <c r="A46" s="57" t="s">
        <v>57</v>
      </c>
      <c r="B46" s="82" t="s">
        <v>14</v>
      </c>
      <c r="C46" s="83">
        <v>7.7679729900260314E-2</v>
      </c>
      <c r="D46" s="83">
        <v>7.5823604393889271E-2</v>
      </c>
      <c r="E46" s="83">
        <v>1.7489433334639697E-2</v>
      </c>
      <c r="F46" s="83">
        <v>5.3170667575621465E-2</v>
      </c>
      <c r="G46" s="83">
        <v>9.3073479501991116E-2</v>
      </c>
      <c r="H46" s="83">
        <v>8.652743777368746E-2</v>
      </c>
      <c r="I46" s="83">
        <v>6.5005260659275033E-2</v>
      </c>
      <c r="J46" s="83">
        <v>2.2096331552660876E-2</v>
      </c>
      <c r="K46" s="83">
        <v>3.3842497640835419E-2</v>
      </c>
      <c r="L46" s="83">
        <v>3.3359775193381326E-2</v>
      </c>
      <c r="M46" s="83">
        <v>0.22537464864950846</v>
      </c>
      <c r="N46" s="83">
        <v>0.15024976576633897</v>
      </c>
      <c r="O46" s="83">
        <v>1.2217452382028591E-2</v>
      </c>
      <c r="P46" s="83">
        <v>5.4089915675882026E-2</v>
      </c>
      <c r="Q46" s="168">
        <v>1</v>
      </c>
    </row>
    <row r="47" spans="1:17" ht="13.5" thickBot="1">
      <c r="A47" s="186" t="s">
        <v>15</v>
      </c>
      <c r="B47" s="243" t="s">
        <v>58</v>
      </c>
      <c r="C47" s="61">
        <v>5.1851219708423759</v>
      </c>
      <c r="D47" s="61">
        <v>5.0950618767528821</v>
      </c>
      <c r="E47" s="61">
        <v>0.24511550127455878</v>
      </c>
      <c r="F47" s="61">
        <v>2.4920095681158232</v>
      </c>
      <c r="G47" s="61">
        <v>8.105449389742617</v>
      </c>
      <c r="H47" s="61">
        <v>6.7476980223847276</v>
      </c>
      <c r="I47" s="61">
        <v>3.9668647751564348</v>
      </c>
      <c r="J47" s="61">
        <v>0.46191828702548743</v>
      </c>
      <c r="K47" s="61">
        <v>1.0438831205641153</v>
      </c>
      <c r="L47" s="61">
        <v>1.0126026162198967</v>
      </c>
      <c r="M47" s="61">
        <v>42.257746621782836</v>
      </c>
      <c r="N47" s="61">
        <v>18.781220720792373</v>
      </c>
      <c r="O47" s="61">
        <v>0.12418167671161918</v>
      </c>
      <c r="P47" s="61">
        <v>2.434046205414691</v>
      </c>
      <c r="Q47" s="187">
        <v>97.952920352780438</v>
      </c>
    </row>
    <row r="48" spans="1:17" ht="13.5" thickBot="1"/>
    <row r="49" spans="1:17">
      <c r="A49" s="79" t="s">
        <v>21</v>
      </c>
      <c r="B49" s="49" t="s">
        <v>17</v>
      </c>
      <c r="C49" s="50">
        <v>1210.1232500000001</v>
      </c>
      <c r="D49" s="50">
        <v>1208.56925</v>
      </c>
      <c r="E49" s="50">
        <v>1019.959375</v>
      </c>
      <c r="F49" s="50">
        <v>1765.8032499999999</v>
      </c>
      <c r="G49" s="50">
        <v>1165.6750000000002</v>
      </c>
      <c r="H49" s="50">
        <v>1596.1543333333332</v>
      </c>
      <c r="I49" s="50">
        <v>1730.8712500000001</v>
      </c>
      <c r="J49" s="50">
        <v>1880.1</v>
      </c>
      <c r="K49" s="50">
        <v>1353.4349999999999</v>
      </c>
      <c r="L49" s="50">
        <v>1403.85</v>
      </c>
      <c r="M49" s="51">
        <v>200000</v>
      </c>
      <c r="N49" s="51">
        <v>25000</v>
      </c>
      <c r="O49" s="51">
        <v>1466.4285714285713</v>
      </c>
      <c r="P49" s="51">
        <v>1500</v>
      </c>
      <c r="Q49" s="52">
        <v>242300.96927976192</v>
      </c>
    </row>
    <row r="50" spans="1:17">
      <c r="A50" s="188" t="s">
        <v>22</v>
      </c>
      <c r="B50" s="80" t="s">
        <v>14</v>
      </c>
      <c r="C50" s="81">
        <v>60.506162500000009</v>
      </c>
      <c r="D50" s="81">
        <v>60.428462500000002</v>
      </c>
      <c r="E50" s="81">
        <v>15.299390624999999</v>
      </c>
      <c r="F50" s="81">
        <v>58.860108333333336</v>
      </c>
      <c r="G50" s="81">
        <v>58.283750000000005</v>
      </c>
      <c r="H50" s="81">
        <v>79.807716666666664</v>
      </c>
      <c r="I50" s="81">
        <v>51.926137500000003</v>
      </c>
      <c r="J50" s="81">
        <v>18.800999999999998</v>
      </c>
      <c r="K50" s="81">
        <v>27.068699999999996</v>
      </c>
      <c r="L50" s="81">
        <v>28.077000000000002</v>
      </c>
      <c r="M50" s="81">
        <v>187.5</v>
      </c>
      <c r="N50" s="81">
        <v>125</v>
      </c>
      <c r="O50" s="81">
        <v>10.474489795918368</v>
      </c>
      <c r="P50" s="81">
        <v>45</v>
      </c>
      <c r="Q50" s="189">
        <v>827.03291792091829</v>
      </c>
    </row>
    <row r="51" spans="1:17">
      <c r="A51" s="57" t="s">
        <v>59</v>
      </c>
      <c r="B51" s="82" t="s">
        <v>14</v>
      </c>
      <c r="C51" s="83">
        <v>0.11072639737537429</v>
      </c>
      <c r="D51" s="83">
        <v>6.6514487312249182E-2</v>
      </c>
      <c r="E51" s="83">
        <v>1.7679146247605419E-2</v>
      </c>
      <c r="F51" s="83">
        <v>7.0409479812516024E-2</v>
      </c>
      <c r="G51" s="83">
        <v>6.4997687348202965E-2</v>
      </c>
      <c r="H51" s="83">
        <v>9.9771730968373787E-2</v>
      </c>
      <c r="I51" s="83">
        <v>7.2469331615541768E-2</v>
      </c>
      <c r="J51" s="83">
        <v>2.0223999520616306E-2</v>
      </c>
      <c r="K51" s="83">
        <v>3.2425812564721476E-2</v>
      </c>
      <c r="L51" s="83">
        <v>3.1482025920426052E-2</v>
      </c>
      <c r="M51" s="83">
        <v>0.21066666167308651</v>
      </c>
      <c r="N51" s="83">
        <v>0.14044444111539101</v>
      </c>
      <c r="O51" s="83">
        <v>1.1628799724354376E-2</v>
      </c>
      <c r="P51" s="83">
        <v>5.0559998801540766E-2</v>
      </c>
      <c r="Q51" s="168">
        <v>1</v>
      </c>
    </row>
    <row r="52" spans="1:17" ht="13.5" thickBot="1">
      <c r="A52" s="190" t="s">
        <v>15</v>
      </c>
      <c r="B52" s="243" t="s">
        <v>60</v>
      </c>
      <c r="C52" s="61">
        <v>6.6996293926339714</v>
      </c>
      <c r="D52" s="61">
        <v>4.0193682022549755</v>
      </c>
      <c r="E52" s="61">
        <v>0.27048016435861827</v>
      </c>
      <c r="F52" s="61">
        <v>4.1443096094583396</v>
      </c>
      <c r="G52" s="61">
        <v>3.7883089599808248</v>
      </c>
      <c r="H52" s="61">
        <v>7.9625540364668677</v>
      </c>
      <c r="I52" s="61">
        <v>3.7630524780017192</v>
      </c>
      <c r="J52" s="61">
        <v>0.38023141498710716</v>
      </c>
      <c r="K52" s="61">
        <v>0.87772459257067614</v>
      </c>
      <c r="L52" s="61">
        <v>0.88392084176780228</v>
      </c>
      <c r="M52" s="61">
        <v>39.499999063703719</v>
      </c>
      <c r="N52" s="61">
        <v>17.555555139423877</v>
      </c>
      <c r="O52" s="61">
        <v>0.12180574405152823</v>
      </c>
      <c r="P52" s="61">
        <v>2.2751999460693346</v>
      </c>
      <c r="Q52" s="191">
        <v>92.242139585729362</v>
      </c>
    </row>
    <row r="53" spans="1:17" ht="13.5" thickBot="1"/>
    <row r="54" spans="1:17">
      <c r="A54" s="79" t="s">
        <v>21</v>
      </c>
      <c r="B54" s="49" t="s">
        <v>17</v>
      </c>
      <c r="C54" s="50">
        <v>1271.5832500000001</v>
      </c>
      <c r="D54" s="50">
        <v>1283.2624999999998</v>
      </c>
      <c r="E54" s="50">
        <v>1033.4000000000001</v>
      </c>
      <c r="F54" s="50">
        <v>1431.6812500000001</v>
      </c>
      <c r="G54" s="50">
        <v>1428.6042499999999</v>
      </c>
      <c r="H54" s="50">
        <v>1670.5276666666666</v>
      </c>
      <c r="I54" s="50">
        <v>1825.8125</v>
      </c>
      <c r="J54" s="50">
        <v>1865.6</v>
      </c>
      <c r="K54" s="50">
        <v>1436.8874999999998</v>
      </c>
      <c r="L54" s="50">
        <v>1485.3</v>
      </c>
      <c r="M54" s="51">
        <v>200000</v>
      </c>
      <c r="N54" s="51">
        <v>25000</v>
      </c>
      <c r="O54" s="51">
        <v>1466</v>
      </c>
      <c r="P54" s="51">
        <v>1500</v>
      </c>
      <c r="Q54" s="52">
        <v>242698.65891666667</v>
      </c>
    </row>
    <row r="55" spans="1:17">
      <c r="A55" s="192" t="s">
        <v>22</v>
      </c>
      <c r="B55" s="80" t="s">
        <v>14</v>
      </c>
      <c r="C55" s="81">
        <v>63.579162500000002</v>
      </c>
      <c r="D55" s="81">
        <v>64.163124999999994</v>
      </c>
      <c r="E55" s="81">
        <v>15.501000000000001</v>
      </c>
      <c r="F55" s="81">
        <v>47.722708333333337</v>
      </c>
      <c r="G55" s="81">
        <v>71.430212499999996</v>
      </c>
      <c r="H55" s="81">
        <v>83.526383333333328</v>
      </c>
      <c r="I55" s="81">
        <v>54.774374999999999</v>
      </c>
      <c r="J55" s="81">
        <v>18.655999999999999</v>
      </c>
      <c r="K55" s="81">
        <v>28.737749999999995</v>
      </c>
      <c r="L55" s="81">
        <v>29.706</v>
      </c>
      <c r="M55" s="81">
        <v>187.5</v>
      </c>
      <c r="N55" s="81">
        <v>125</v>
      </c>
      <c r="O55" s="81">
        <v>10.471428571428572</v>
      </c>
      <c r="P55" s="81">
        <v>45</v>
      </c>
      <c r="Q55" s="193">
        <v>845.76814523809526</v>
      </c>
    </row>
    <row r="56" spans="1:17">
      <c r="A56" s="57" t="s">
        <v>61</v>
      </c>
      <c r="B56" s="82" t="s">
        <v>14</v>
      </c>
      <c r="C56" s="83">
        <v>8.0794434539808016E-2</v>
      </c>
      <c r="D56" s="83">
        <v>8.2183765613213111E-2</v>
      </c>
      <c r="E56" s="83">
        <v>1.8080521780725545E-2</v>
      </c>
      <c r="F56" s="83">
        <v>5.6549813820660398E-2</v>
      </c>
      <c r="G56" s="83">
        <v>8.4417773928449583E-2</v>
      </c>
      <c r="H56" s="83">
        <v>9.5742845644839175E-2</v>
      </c>
      <c r="I56" s="83">
        <v>6.4975405419201854E-2</v>
      </c>
      <c r="J56" s="83">
        <v>2.1093228815967733E-2</v>
      </c>
      <c r="K56" s="83">
        <v>3.2249657704112249E-2</v>
      </c>
      <c r="L56" s="83">
        <v>3.3209176638706428E-2</v>
      </c>
      <c r="M56" s="83">
        <v>0.21946509089362132</v>
      </c>
      <c r="N56" s="83">
        <v>0.14631006059574755</v>
      </c>
      <c r="O56" s="83">
        <v>1.2256602790478051E-2</v>
      </c>
      <c r="P56" s="83">
        <v>5.2671621814469112E-2</v>
      </c>
      <c r="Q56" s="168">
        <v>1</v>
      </c>
    </row>
    <row r="57" spans="1:17" ht="13.5" thickBot="1">
      <c r="A57" s="194" t="s">
        <v>15</v>
      </c>
      <c r="B57" s="243" t="s">
        <v>62</v>
      </c>
      <c r="C57" s="61">
        <v>5.1368424827020664</v>
      </c>
      <c r="D57" s="61">
        <v>5.2731672260112941</v>
      </c>
      <c r="E57" s="61">
        <v>0.28026616812302668</v>
      </c>
      <c r="F57" s="61">
        <v>2.6987102712676787</v>
      </c>
      <c r="G57" s="61">
        <v>6.0299795304861128</v>
      </c>
      <c r="H57" s="61">
        <v>7.9970536267550001</v>
      </c>
      <c r="I57" s="61">
        <v>3.5589872222083945</v>
      </c>
      <c r="J57" s="61">
        <v>0.39351527679069398</v>
      </c>
      <c r="K57" s="61">
        <v>0.92678260068635165</v>
      </c>
      <c r="L57" s="61">
        <v>0.98651180122941318</v>
      </c>
      <c r="M57" s="61">
        <v>41.149704542553998</v>
      </c>
      <c r="N57" s="61">
        <v>18.288757574468445</v>
      </c>
      <c r="O57" s="61">
        <v>0.12834414064886301</v>
      </c>
      <c r="P57" s="61">
        <v>2.3702229816511102</v>
      </c>
      <c r="Q57" s="195">
        <v>95.218845445582446</v>
      </c>
    </row>
    <row r="58" spans="1:17" ht="13.5" thickBot="1"/>
    <row r="59" spans="1:17">
      <c r="A59" s="79" t="s">
        <v>21</v>
      </c>
      <c r="B59" s="49" t="s">
        <v>17</v>
      </c>
      <c r="C59" s="50">
        <v>1485.55</v>
      </c>
      <c r="D59" s="50">
        <v>1342.3000000000002</v>
      </c>
      <c r="E59" s="50">
        <v>1206.9000000000001</v>
      </c>
      <c r="F59" s="50">
        <v>1354.2791666666667</v>
      </c>
      <c r="G59" s="50">
        <v>1116.575</v>
      </c>
      <c r="H59" s="50">
        <v>1872.5833333333333</v>
      </c>
      <c r="I59" s="50">
        <v>2276.4581250000001</v>
      </c>
      <c r="J59" s="50">
        <v>1909.7831249999999</v>
      </c>
      <c r="K59" s="50">
        <v>1527.9001249999999</v>
      </c>
      <c r="L59" s="50">
        <v>1589.55</v>
      </c>
      <c r="M59" s="51">
        <v>200000</v>
      </c>
      <c r="N59" s="51">
        <v>25000</v>
      </c>
      <c r="O59" s="51">
        <v>1457</v>
      </c>
      <c r="P59" s="51">
        <v>1500</v>
      </c>
      <c r="Q59" s="52">
        <v>243638.87887499999</v>
      </c>
    </row>
    <row r="60" spans="1:17">
      <c r="A60" s="196" t="s">
        <v>22</v>
      </c>
      <c r="B60" s="80" t="s">
        <v>14</v>
      </c>
      <c r="C60" s="81">
        <v>74.277500000000003</v>
      </c>
      <c r="D60" s="81">
        <v>67.115000000000009</v>
      </c>
      <c r="E60" s="81">
        <v>18.1035</v>
      </c>
      <c r="F60" s="81">
        <v>45.142638888888889</v>
      </c>
      <c r="G60" s="81">
        <v>55.828749999999999</v>
      </c>
      <c r="H60" s="81">
        <v>93.629166666666663</v>
      </c>
      <c r="I60" s="81">
        <v>68.293743750000004</v>
      </c>
      <c r="J60" s="81">
        <v>19.097831249999999</v>
      </c>
      <c r="K60" s="81">
        <v>30.558002499999997</v>
      </c>
      <c r="L60" s="81">
        <v>31.791</v>
      </c>
      <c r="M60" s="81">
        <v>187.5</v>
      </c>
      <c r="N60" s="81">
        <v>125</v>
      </c>
      <c r="O60" s="81">
        <v>10.407142857142857</v>
      </c>
      <c r="P60" s="81">
        <v>45</v>
      </c>
      <c r="Q60" s="197">
        <v>871.74427591269841</v>
      </c>
    </row>
    <row r="61" spans="1:17">
      <c r="A61" s="57" t="s">
        <v>63</v>
      </c>
      <c r="B61" s="82" t="s">
        <v>14</v>
      </c>
      <c r="C61" s="83">
        <v>9.0835989389012911E-2</v>
      </c>
      <c r="D61" s="83">
        <v>8.2267415709036965E-2</v>
      </c>
      <c r="E61" s="83">
        <v>2.3927180573544021E-2</v>
      </c>
      <c r="F61" s="83">
        <v>5.2530035610617289E-2</v>
      </c>
      <c r="G61" s="83">
        <v>5.5105939147579684E-2</v>
      </c>
      <c r="H61" s="83">
        <v>0.12090884680737535</v>
      </c>
      <c r="I61" s="83">
        <v>7.2791714207632502E-2</v>
      </c>
      <c r="J61" s="83">
        <v>2.3122176815599027E-2</v>
      </c>
      <c r="K61" s="83">
        <v>3.3399996126886641E-2</v>
      </c>
      <c r="L61" s="83">
        <v>3.4569997690090906E-2</v>
      </c>
      <c r="M61" s="83">
        <v>0.20922774735412467</v>
      </c>
      <c r="N61" s="83">
        <v>0.13948516490274979</v>
      </c>
      <c r="O61" s="83">
        <v>1.1613136300760368E-2</v>
      </c>
      <c r="P61" s="83">
        <v>5.0214659364989922E-2</v>
      </c>
      <c r="Q61" s="168">
        <v>1</v>
      </c>
    </row>
    <row r="62" spans="1:17" ht="13.5" thickBot="1">
      <c r="A62" s="198" t="s">
        <v>15</v>
      </c>
      <c r="B62" s="243" t="s">
        <v>64</v>
      </c>
      <c r="C62" s="61">
        <v>6.7470702018424067</v>
      </c>
      <c r="D62" s="61">
        <v>5.5213776053120167</v>
      </c>
      <c r="E62" s="61">
        <v>0.43316571351315419</v>
      </c>
      <c r="F62" s="61">
        <v>2.3713444283905702</v>
      </c>
      <c r="G62" s="61">
        <v>3.0764957001854394</v>
      </c>
      <c r="H62" s="61">
        <v>11.320594569202214</v>
      </c>
      <c r="I62" s="61">
        <v>4.971218677219289</v>
      </c>
      <c r="J62" s="61">
        <v>0.44158343095697256</v>
      </c>
      <c r="K62" s="61">
        <v>1.0206371651453923</v>
      </c>
      <c r="L62" s="61">
        <v>1.09901479656568</v>
      </c>
      <c r="M62" s="61">
        <v>39.230202628898375</v>
      </c>
      <c r="N62" s="61">
        <v>17.435645612843722</v>
      </c>
      <c r="O62" s="61">
        <v>0.12085956850148467</v>
      </c>
      <c r="P62" s="61">
        <v>2.2596596714245463</v>
      </c>
      <c r="Q62" s="199">
        <v>96.048869770001261</v>
      </c>
    </row>
    <row r="63" spans="1:17" ht="13.5" thickBot="1"/>
    <row r="64" spans="1:17">
      <c r="A64" s="48" t="s">
        <v>21</v>
      </c>
      <c r="B64" s="49" t="s">
        <v>17</v>
      </c>
      <c r="C64" s="50">
        <v>3353.4937499999996</v>
      </c>
      <c r="D64" s="50">
        <v>1627.5374999999999</v>
      </c>
      <c r="E64" s="50">
        <v>1729.145833333333</v>
      </c>
      <c r="F64" s="50">
        <v>2696.713541666667</v>
      </c>
      <c r="G64" s="50">
        <v>3438.34375</v>
      </c>
      <c r="H64" s="50">
        <v>1970.7083333333333</v>
      </c>
      <c r="I64" s="50">
        <v>2351.7921875000002</v>
      </c>
      <c r="J64" s="50">
        <v>2020.8125</v>
      </c>
      <c r="K64" s="50">
        <v>1586.8284374999998</v>
      </c>
      <c r="L64" s="50">
        <v>1594.7784375000001</v>
      </c>
      <c r="M64" s="51">
        <v>200000</v>
      </c>
      <c r="N64" s="51">
        <v>30000</v>
      </c>
      <c r="O64" s="51">
        <v>2419.0625</v>
      </c>
      <c r="P64" s="51">
        <v>1500</v>
      </c>
      <c r="Q64" s="52">
        <v>256289.21677083333</v>
      </c>
    </row>
    <row r="65" spans="1:17">
      <c r="A65" s="239" t="s">
        <v>22</v>
      </c>
      <c r="B65" s="54" t="s">
        <v>14</v>
      </c>
      <c r="C65" s="55">
        <v>167.67468749999998</v>
      </c>
      <c r="D65" s="55">
        <v>81.376874999999998</v>
      </c>
      <c r="E65" s="55">
        <v>25.937187499999997</v>
      </c>
      <c r="F65" s="55">
        <v>89.890451388888906</v>
      </c>
      <c r="G65" s="55">
        <v>171.91718750000001</v>
      </c>
      <c r="H65" s="55">
        <v>98.535416666666663</v>
      </c>
      <c r="I65" s="55">
        <v>70.553765624999997</v>
      </c>
      <c r="J65" s="55">
        <v>20.208124999999999</v>
      </c>
      <c r="K65" s="55">
        <v>31.73656875</v>
      </c>
      <c r="L65" s="55">
        <v>31.895568750000002</v>
      </c>
      <c r="M65" s="55">
        <v>187.5</v>
      </c>
      <c r="N65" s="55">
        <v>150</v>
      </c>
      <c r="O65" s="55">
        <v>17.279017857142858</v>
      </c>
      <c r="P65" s="55">
        <v>45</v>
      </c>
      <c r="Q65" s="240">
        <v>1189.5048515376984</v>
      </c>
    </row>
    <row r="66" spans="1:17">
      <c r="A66" s="57" t="s">
        <v>43</v>
      </c>
      <c r="B66" s="58" t="s">
        <v>14</v>
      </c>
      <c r="C66" s="83">
        <v>0.10519418332121944</v>
      </c>
      <c r="D66" s="83">
        <v>9.0502979742001E-2</v>
      </c>
      <c r="E66" s="83">
        <v>2.9161388588338392E-2</v>
      </c>
      <c r="F66" s="83">
        <v>7.312012882470327E-2</v>
      </c>
      <c r="G66" s="83">
        <v>0.10403686698128543</v>
      </c>
      <c r="H66" s="83">
        <v>9.7151212076880863E-2</v>
      </c>
      <c r="I66" s="83">
        <v>6.2170562009571044E-2</v>
      </c>
      <c r="J66" s="83">
        <v>1.9057562614516962E-2</v>
      </c>
      <c r="K66" s="83">
        <v>2.8557740189566604E-2</v>
      </c>
      <c r="L66" s="83">
        <v>2.8730383763362118E-2</v>
      </c>
      <c r="M66" s="83">
        <v>0.17159493806290482</v>
      </c>
      <c r="N66" s="83">
        <v>0.13727595045032384</v>
      </c>
      <c r="O66" s="83">
        <v>1.2263318240228931E-2</v>
      </c>
      <c r="P66" s="83">
        <v>4.1182785135097155E-2</v>
      </c>
      <c r="Q66" s="24">
        <v>0.99999999999999978</v>
      </c>
    </row>
    <row r="67" spans="1:17" ht="13.5" thickBot="1">
      <c r="A67" s="238" t="s">
        <v>15</v>
      </c>
      <c r="B67" s="243" t="s">
        <v>46</v>
      </c>
      <c r="C67" s="61">
        <v>17.638401815203178</v>
      </c>
      <c r="D67" s="61">
        <v>7.3648496695923473</v>
      </c>
      <c r="E67" s="61">
        <v>0.75636440357609314</v>
      </c>
      <c r="F67" s="61">
        <v>6.5728013856662839</v>
      </c>
      <c r="G67" s="61">
        <v>17.885725567734209</v>
      </c>
      <c r="H67" s="61">
        <v>9.5728351616671539</v>
      </c>
      <c r="I67" s="61">
        <v>4.3863672607978046</v>
      </c>
      <c r="J67" s="61">
        <v>0.38511760750948554</v>
      </c>
      <c r="K67" s="61">
        <v>0.90632468487081852</v>
      </c>
      <c r="L67" s="61">
        <v>0.91637193053820021</v>
      </c>
      <c r="M67" s="61">
        <v>32.174050886794653</v>
      </c>
      <c r="N67" s="61">
        <v>20.591392567548578</v>
      </c>
      <c r="O67" s="61">
        <v>0.21189809486074143</v>
      </c>
      <c r="P67" s="61">
        <v>1.853225331079372</v>
      </c>
      <c r="Q67" s="241">
        <v>121.21572636743893</v>
      </c>
    </row>
    <row r="70" spans="1:17" ht="180.75">
      <c r="A70" s="200" t="s">
        <v>65</v>
      </c>
      <c r="B70" s="201" t="s">
        <v>17</v>
      </c>
      <c r="C70" s="202" t="s">
        <v>66</v>
      </c>
      <c r="D70" s="202" t="s">
        <v>67</v>
      </c>
      <c r="E70" s="202" t="s">
        <v>69</v>
      </c>
      <c r="F70" s="202" t="s">
        <v>70</v>
      </c>
      <c r="G70" s="202" t="s">
        <v>71</v>
      </c>
      <c r="H70" s="202" t="s">
        <v>72</v>
      </c>
      <c r="I70" s="202" t="s">
        <v>68</v>
      </c>
      <c r="J70" s="202" t="s">
        <v>74</v>
      </c>
      <c r="K70" s="202" t="s">
        <v>75</v>
      </c>
    </row>
    <row r="71" spans="1:17">
      <c r="A71" s="203" t="s">
        <v>48</v>
      </c>
      <c r="B71" s="204">
        <v>916.72008260405914</v>
      </c>
      <c r="C71" s="205"/>
      <c r="D71" s="206"/>
      <c r="E71" s="206"/>
      <c r="F71" s="206"/>
      <c r="G71" s="206"/>
      <c r="H71" s="206"/>
      <c r="I71" s="206"/>
      <c r="J71" s="206"/>
      <c r="K71" s="206"/>
    </row>
    <row r="72" spans="1:17">
      <c r="A72" s="207" t="s">
        <v>50</v>
      </c>
      <c r="B72" s="208">
        <v>955.28065476190477</v>
      </c>
      <c r="C72" s="209">
        <f t="shared" ref="C72:C77" si="1">((B72*100/B71)-100)/100</f>
        <v>4.2063627588815822E-2</v>
      </c>
      <c r="D72" s="210"/>
      <c r="E72" s="211"/>
      <c r="F72" s="211"/>
      <c r="G72" s="211"/>
      <c r="H72" s="211"/>
      <c r="I72" s="211"/>
      <c r="J72" s="211"/>
      <c r="K72" s="211"/>
    </row>
    <row r="73" spans="1:17">
      <c r="A73" s="212" t="s">
        <v>52</v>
      </c>
      <c r="B73" s="213">
        <v>891.37523809523816</v>
      </c>
      <c r="C73" s="214">
        <f t="shared" si="1"/>
        <v>-6.6897007018941967E-2</v>
      </c>
      <c r="D73" s="209">
        <f t="shared" ref="D73:D77" si="2">((B73*100/B71)-100)/100</f>
        <v>-2.7647310220177274E-2</v>
      </c>
      <c r="E73" s="210"/>
      <c r="F73" s="211"/>
      <c r="G73" s="211"/>
      <c r="H73" s="211"/>
      <c r="I73" s="211"/>
      <c r="J73" s="211"/>
      <c r="K73" s="211"/>
    </row>
    <row r="74" spans="1:17">
      <c r="A74" s="215" t="s">
        <v>54</v>
      </c>
      <c r="B74" s="216">
        <v>915.64928971560857</v>
      </c>
      <c r="C74" s="217">
        <f t="shared" si="1"/>
        <v>2.7232135898503457E-2</v>
      </c>
      <c r="D74" s="218">
        <f t="shared" si="2"/>
        <v>-4.1486619506781466E-2</v>
      </c>
      <c r="E74" s="209">
        <f t="shared" ref="E74:E79" si="3">((B74*100/B71)-100)/100</f>
        <v>-1.168069630817712E-3</v>
      </c>
      <c r="F74" s="210"/>
      <c r="G74" s="211"/>
      <c r="H74" s="211"/>
      <c r="I74" s="211"/>
      <c r="J74" s="211"/>
      <c r="K74" s="211"/>
    </row>
    <row r="75" spans="1:17">
      <c r="A75" s="219" t="s">
        <v>56</v>
      </c>
      <c r="B75" s="220">
        <v>859.62378771929798</v>
      </c>
      <c r="C75" s="221">
        <f t="shared" si="1"/>
        <v>-6.1186638405749817E-2</v>
      </c>
      <c r="D75" s="217">
        <f t="shared" si="2"/>
        <v>-3.5620745359484257E-2</v>
      </c>
      <c r="E75" s="218">
        <f t="shared" si="3"/>
        <v>-0.10013483112609294</v>
      </c>
      <c r="F75" s="209">
        <f t="shared" ref="F75:F80" si="4">((B75*100/B71)-100)/100</f>
        <v>-6.2283237782434074E-2</v>
      </c>
      <c r="G75" s="210"/>
      <c r="H75" s="211"/>
      <c r="I75" s="211"/>
      <c r="J75" s="211"/>
      <c r="K75" s="211"/>
    </row>
    <row r="76" spans="1:17">
      <c r="A76" s="222" t="s">
        <v>58</v>
      </c>
      <c r="B76" s="223">
        <v>870.69145376984102</v>
      </c>
      <c r="C76" s="224">
        <f t="shared" si="1"/>
        <v>1.2875011381324271E-2</v>
      </c>
      <c r="D76" s="225">
        <f t="shared" si="2"/>
        <v>-4.9099405690284502E-2</v>
      </c>
      <c r="E76" s="217">
        <f t="shared" si="3"/>
        <v>-2.320435148007462E-2</v>
      </c>
      <c r="F76" s="218">
        <f t="shared" si="4"/>
        <v>-8.8549056835184103E-2</v>
      </c>
      <c r="G76" s="209">
        <f>((B76*100/B71)-100)/100</f>
        <v>-5.0210123796424283E-2</v>
      </c>
      <c r="H76" s="210"/>
      <c r="I76" s="211"/>
      <c r="J76" s="211"/>
      <c r="K76" s="211"/>
    </row>
    <row r="77" spans="1:17">
      <c r="A77" s="226" t="s">
        <v>60</v>
      </c>
      <c r="B77" s="227">
        <v>827.03291792091829</v>
      </c>
      <c r="C77" s="228">
        <f t="shared" si="1"/>
        <v>-5.0142373236689082E-2</v>
      </c>
      <c r="D77" s="224">
        <f t="shared" si="2"/>
        <v>-3.7912945481473767E-2</v>
      </c>
      <c r="E77" s="225">
        <f t="shared" si="3"/>
        <v>-9.6779818201151779E-2</v>
      </c>
      <c r="F77" s="217">
        <f t="shared" si="4"/>
        <v>-7.2183203464134496E-2</v>
      </c>
      <c r="G77" s="218">
        <f>((B77*100/B72)-100)/100</f>
        <v>-0.13425137021428654</v>
      </c>
      <c r="H77" s="209">
        <f>((B77*100/B71)-100)/100</f>
        <v>-9.7834842265452693E-2</v>
      </c>
      <c r="I77" s="210"/>
      <c r="J77" s="210"/>
      <c r="K77" s="210"/>
    </row>
    <row r="78" spans="1:17">
      <c r="A78" s="229" t="s">
        <v>62</v>
      </c>
      <c r="B78" s="230">
        <v>845.8</v>
      </c>
      <c r="C78" s="231">
        <f>((B78*100/B77)-100)/100</f>
        <v>2.26920617939372E-2</v>
      </c>
      <c r="D78" s="228">
        <f>((B78*100/B76)-100)/100</f>
        <v>-2.8588145274733422E-2</v>
      </c>
      <c r="E78" s="224">
        <f t="shared" si="3"/>
        <v>-1.6081206589192192E-2</v>
      </c>
      <c r="F78" s="225">
        <f t="shared" si="4"/>
        <v>-7.6283890022240966E-2</v>
      </c>
      <c r="G78" s="217">
        <f>((B78*100/B73)-100)/100</f>
        <v>-5.1129127383689618E-2</v>
      </c>
      <c r="H78" s="218">
        <f>((B78*100/B72)-100)/100</f>
        <v>-0.11460574880917264</v>
      </c>
      <c r="I78" s="209">
        <f>((B78*100/B71)-100)/100</f>
        <v>-7.7362854757803204E-2</v>
      </c>
      <c r="J78" s="210"/>
      <c r="K78" s="210"/>
    </row>
    <row r="79" spans="1:17">
      <c r="A79" s="232" t="s">
        <v>64</v>
      </c>
      <c r="B79" s="233">
        <v>871.74427591269841</v>
      </c>
      <c r="C79" s="234">
        <f>((B79*100/B78)-100)/100</f>
        <v>3.067424439902865E-2</v>
      </c>
      <c r="D79" s="231">
        <f>((B79*100/B77)-100)/100</f>
        <v>5.4062368042350928E-2</v>
      </c>
      <c r="E79" s="228">
        <f t="shared" si="3"/>
        <v>1.2091793692231079E-3</v>
      </c>
      <c r="F79" s="235">
        <f t="shared" si="4"/>
        <v>1.4099758948688219E-2</v>
      </c>
      <c r="G79" s="221">
        <f>((B79*100/B74)-100)/100</f>
        <v>-4.794959630946323E-2</v>
      </c>
      <c r="H79" s="217">
        <f>((B79*100/B73)-100)/100</f>
        <v>-2.2023230333937535E-2</v>
      </c>
      <c r="I79" s="214">
        <f>((B79*100/B72)-100)/100</f>
        <v>-8.7446949158650256E-2</v>
      </c>
      <c r="J79" s="209">
        <f>((B79*100/B71)-100)/100</f>
        <v>-4.9061657473021963E-2</v>
      </c>
      <c r="K79" s="210"/>
    </row>
    <row r="80" spans="1:17">
      <c r="A80" s="236" t="s">
        <v>46</v>
      </c>
      <c r="B80" s="237">
        <v>1189.5048515377</v>
      </c>
      <c r="C80" s="242">
        <f>((B80*100/B79)-100)/100</f>
        <v>0.36451122697916533</v>
      </c>
      <c r="D80" s="234">
        <f>((B80*100/B78)-100)/100</f>
        <v>0.40636657784074259</v>
      </c>
      <c r="E80" s="231">
        <f>((B80*100/B77)-100)/100</f>
        <v>0.43827993513003266</v>
      </c>
      <c r="F80" s="228">
        <f t="shared" si="4"/>
        <v>0.36616116580390184</v>
      </c>
      <c r="G80" s="235">
        <f>((B80*100/B75)-100)/100</f>
        <v>0.38375050636235014</v>
      </c>
      <c r="H80" s="221">
        <f>((B80*100/B74)-100)/100</f>
        <v>0.29908346448578382</v>
      </c>
      <c r="I80" s="217">
        <f>((B80*100/B73)-100)/100</f>
        <v>0.33446028193415939</v>
      </c>
      <c r="J80" s="214">
        <f>((B80*100/B72)-100)/100</f>
        <v>0.2451888830871107</v>
      </c>
      <c r="K80" s="209">
        <f>((B80*100/B71)-100)/100</f>
        <v>0.29756604454302049</v>
      </c>
    </row>
  </sheetData>
  <mergeCells count="1">
    <mergeCell ref="B8:P9"/>
  </mergeCells>
  <pageMargins left="0.19685039370078741" right="0.23622047244094491" top="0.74803149606299213" bottom="0.74803149606299213" header="0.31496062992125984" footer="0.31496062992125984"/>
  <pageSetup paperSize="9" orientation="landscape" horizontalDpi="300" verticalDpi="300" r:id="rId1"/>
  <headerFooter>
    <oddFooter>&amp;C&amp;P</oddFooter>
  </headerFooter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Weekly National</vt:lpstr>
      <vt:lpstr>Report</vt:lpstr>
      <vt:lpstr>Changes</vt:lpstr>
      <vt:lpstr>Base prices</vt:lpstr>
      <vt:lpstr>Comparison</vt:lpstr>
      <vt:lpstr>Unit Price</vt:lpstr>
      <vt:lpstr>National Index</vt:lpstr>
      <vt:lpstr>Report!Print_Area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2020-05-22T08:46:48Z</cp:lastPrinted>
  <dcterms:created xsi:type="dcterms:W3CDTF">2003-10-25T09:26:21Z</dcterms:created>
  <dcterms:modified xsi:type="dcterms:W3CDTF">2020-05-22T08:53:02Z</dcterms:modified>
</cp:coreProperties>
</file>