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20730" windowHeight="11760" tabRatio="795" activeTab="7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  <sheet name="Comparison" sheetId="15" r:id="rId7"/>
    <sheet name="Charts 2011-2021" sheetId="16" r:id="rId8"/>
  </sheets>
  <definedNames>
    <definedName name="_xlnm.Print_Area" localSheetId="6">Comparison!$A$1:$Q$126</definedName>
    <definedName name="_xlnm.Print_Area" localSheetId="1">Report!$A$1:$I$35</definedName>
    <definedName name="_xlnm.Print_Titles" localSheetId="4">Changes!$14:$16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3"/>
  <c r="Q27"/>
  <c r="P27"/>
  <c r="O27"/>
  <c r="N27"/>
  <c r="M27"/>
  <c r="L27"/>
  <c r="K27"/>
  <c r="J27"/>
  <c r="I27"/>
  <c r="H27"/>
  <c r="G27"/>
  <c r="F27"/>
  <c r="E27"/>
  <c r="D27"/>
  <c r="F22" i="6"/>
  <c r="E22"/>
  <c r="L126" i="15"/>
  <c r="D35" i="14"/>
  <c r="C35"/>
  <c r="O35"/>
  <c r="E35"/>
  <c r="F35"/>
  <c r="G35"/>
  <c r="H35"/>
  <c r="I35"/>
  <c r="J35"/>
  <c r="K35"/>
  <c r="L35"/>
  <c r="K126" i="15" l="1"/>
  <c r="J126"/>
  <c r="I126"/>
  <c r="H126"/>
  <c r="G126"/>
  <c r="F126"/>
  <c r="E126"/>
  <c r="D126"/>
  <c r="C126"/>
  <c r="K125"/>
  <c r="J125"/>
  <c r="I125"/>
  <c r="H125"/>
  <c r="G125"/>
  <c r="F125"/>
  <c r="E125"/>
  <c r="D125"/>
  <c r="C125"/>
  <c r="J124"/>
  <c r="I124"/>
  <c r="H124"/>
  <c r="G124"/>
  <c r="F124"/>
  <c r="E124"/>
  <c r="D124"/>
  <c r="C124"/>
  <c r="I123"/>
  <c r="H123"/>
  <c r="G123"/>
  <c r="F123"/>
  <c r="E123"/>
  <c r="D123"/>
  <c r="C123"/>
  <c r="H122"/>
  <c r="G122"/>
  <c r="F122"/>
  <c r="E122"/>
  <c r="D122"/>
  <c r="C122"/>
  <c r="G121"/>
  <c r="F121"/>
  <c r="E121"/>
  <c r="D121"/>
  <c r="C121"/>
  <c r="F120"/>
  <c r="E120"/>
  <c r="D120"/>
  <c r="C120"/>
  <c r="E119"/>
  <c r="D119"/>
  <c r="C119"/>
  <c r="D118"/>
  <c r="C118"/>
  <c r="C117"/>
  <c r="L98"/>
  <c r="K97"/>
  <c r="K98"/>
  <c r="J98"/>
  <c r="I98"/>
  <c r="H98"/>
  <c r="G98"/>
  <c r="F98"/>
  <c r="E98"/>
  <c r="D98"/>
  <c r="C97"/>
  <c r="C98"/>
  <c r="C21" i="14"/>
  <c r="C23" s="1"/>
  <c r="C26"/>
  <c r="C28" s="1"/>
  <c r="C19" i="7"/>
  <c r="C21" s="1"/>
  <c r="P19"/>
  <c r="P36" i="14"/>
  <c r="P31"/>
  <c r="P26"/>
  <c r="P21"/>
  <c r="P16"/>
  <c r="P33" l="1"/>
  <c r="O31"/>
  <c r="O33" s="1"/>
  <c r="N31"/>
  <c r="N33" s="1"/>
  <c r="M31"/>
  <c r="M33" s="1"/>
  <c r="L31"/>
  <c r="L33" s="1"/>
  <c r="K31"/>
  <c r="K33" s="1"/>
  <c r="J31"/>
  <c r="J33" s="1"/>
  <c r="I31"/>
  <c r="I33" s="1"/>
  <c r="H31"/>
  <c r="H33" s="1"/>
  <c r="G31"/>
  <c r="G33" s="1"/>
  <c r="F31"/>
  <c r="F33" s="1"/>
  <c r="E31"/>
  <c r="E33" s="1"/>
  <c r="D31"/>
  <c r="D33" s="1"/>
  <c r="C31"/>
  <c r="C33" s="1"/>
  <c r="Q30"/>
  <c r="J97" i="15"/>
  <c r="F97"/>
  <c r="E97"/>
  <c r="I97"/>
  <c r="H97"/>
  <c r="C92"/>
  <c r="G97"/>
  <c r="D97"/>
  <c r="J96"/>
  <c r="I96"/>
  <c r="H96"/>
  <c r="G96"/>
  <c r="F96"/>
  <c r="E96"/>
  <c r="D96"/>
  <c r="C96"/>
  <c r="I95"/>
  <c r="H95"/>
  <c r="G95"/>
  <c r="F95"/>
  <c r="E95"/>
  <c r="D95"/>
  <c r="C95"/>
  <c r="H94"/>
  <c r="G94"/>
  <c r="F94"/>
  <c r="E94"/>
  <c r="D94"/>
  <c r="C94"/>
  <c r="G93"/>
  <c r="F93"/>
  <c r="E93"/>
  <c r="D93"/>
  <c r="C93"/>
  <c r="F92"/>
  <c r="E92"/>
  <c r="D92"/>
  <c r="E91"/>
  <c r="D91"/>
  <c r="C91"/>
  <c r="D90"/>
  <c r="C90"/>
  <c r="C89"/>
  <c r="P32"/>
  <c r="O32"/>
  <c r="N32"/>
  <c r="M32"/>
  <c r="Q30"/>
  <c r="Q29"/>
  <c r="Q27"/>
  <c r="Q26"/>
  <c r="Q25"/>
  <c r="Q24"/>
  <c r="Q22"/>
  <c r="Q21"/>
  <c r="Q20"/>
  <c r="Q19"/>
  <c r="Q17"/>
  <c r="Q16"/>
  <c r="Q15"/>
  <c r="Q14"/>
  <c r="Q33" i="14" l="1"/>
  <c r="Q31"/>
  <c r="Q32" i="15"/>
  <c r="C16" i="14" l="1"/>
  <c r="C18" s="1"/>
  <c r="M36" l="1"/>
  <c r="Q23" i="13"/>
  <c r="P23"/>
  <c r="O23"/>
  <c r="N23"/>
  <c r="M23"/>
  <c r="L23"/>
  <c r="K23"/>
  <c r="J23"/>
  <c r="I23"/>
  <c r="H23"/>
  <c r="G23"/>
  <c r="F23"/>
  <c r="E23"/>
  <c r="D23"/>
  <c r="C23"/>
  <c r="F21" i="6"/>
  <c r="E21"/>
  <c r="E20"/>
  <c r="E19"/>
  <c r="E18"/>
  <c r="C36" i="14"/>
  <c r="C38" s="1"/>
  <c r="P21" i="7"/>
  <c r="O19"/>
  <c r="O21" s="1"/>
  <c r="N19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Q25" i="13"/>
  <c r="P25"/>
  <c r="O25"/>
  <c r="N25"/>
  <c r="M25"/>
  <c r="L25"/>
  <c r="K25"/>
  <c r="J25"/>
  <c r="I25"/>
  <c r="H25"/>
  <c r="G25"/>
  <c r="F25"/>
  <c r="E25"/>
  <c r="D25"/>
  <c r="C25"/>
  <c r="Q21"/>
  <c r="P21"/>
  <c r="O21"/>
  <c r="N21"/>
  <c r="M21"/>
  <c r="L21"/>
  <c r="K21"/>
  <c r="J21"/>
  <c r="I21"/>
  <c r="H21"/>
  <c r="G21"/>
  <c r="F21"/>
  <c r="E21"/>
  <c r="D21"/>
  <c r="C21"/>
  <c r="Q19"/>
  <c r="P19"/>
  <c r="O19"/>
  <c r="N19"/>
  <c r="M19"/>
  <c r="L19"/>
  <c r="K19"/>
  <c r="J19"/>
  <c r="I19"/>
  <c r="H19"/>
  <c r="G19"/>
  <c r="F19"/>
  <c r="E19"/>
  <c r="D19"/>
  <c r="C19"/>
  <c r="F18" i="6"/>
  <c r="Q35" i="14" l="1"/>
  <c r="F20" i="6"/>
  <c r="F19"/>
  <c r="P28" i="14"/>
  <c r="O26"/>
  <c r="O28" s="1"/>
  <c r="N26"/>
  <c r="N28" s="1"/>
  <c r="M26"/>
  <c r="M28" s="1"/>
  <c r="L26"/>
  <c r="L28" s="1"/>
  <c r="K26"/>
  <c r="K28" s="1"/>
  <c r="J26"/>
  <c r="J28" s="1"/>
  <c r="I26"/>
  <c r="I28" s="1"/>
  <c r="H26"/>
  <c r="H28" s="1"/>
  <c r="G26"/>
  <c r="G28" s="1"/>
  <c r="F26"/>
  <c r="F28" s="1"/>
  <c r="E26"/>
  <c r="E28" s="1"/>
  <c r="D26"/>
  <c r="D28" s="1"/>
  <c r="Q25"/>
  <c r="P23"/>
  <c r="O21"/>
  <c r="O23" s="1"/>
  <c r="N21"/>
  <c r="N23" s="1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Q20"/>
  <c r="P18"/>
  <c r="O16"/>
  <c r="O18" s="1"/>
  <c r="N16"/>
  <c r="N18" s="1"/>
  <c r="M16"/>
  <c r="M18" s="1"/>
  <c r="L16"/>
  <c r="L18" s="1"/>
  <c r="K16"/>
  <c r="K18" s="1"/>
  <c r="J16"/>
  <c r="J18" s="1"/>
  <c r="I16"/>
  <c r="I18" s="1"/>
  <c r="H16"/>
  <c r="H18" s="1"/>
  <c r="G16"/>
  <c r="G18" s="1"/>
  <c r="F16"/>
  <c r="F18" s="1"/>
  <c r="E16"/>
  <c r="E18" s="1"/>
  <c r="D16"/>
  <c r="D18" s="1"/>
  <c r="Q28" l="1"/>
  <c r="Q21" i="7"/>
  <c r="Q19"/>
  <c r="Q16" i="14"/>
  <c r="Q23"/>
  <c r="Q21"/>
  <c r="Q26"/>
  <c r="Q18"/>
  <c r="D36" l="1"/>
  <c r="F36" l="1"/>
  <c r="F38" s="1"/>
  <c r="G36"/>
  <c r="G38" s="1"/>
  <c r="H36"/>
  <c r="H38" s="1"/>
  <c r="I36"/>
  <c r="I38" s="1"/>
  <c r="J36"/>
  <c r="J38" s="1"/>
  <c r="K36"/>
  <c r="K38" s="1"/>
  <c r="L36"/>
  <c r="L38" s="1"/>
  <c r="P38"/>
  <c r="O36"/>
  <c r="O38" s="1"/>
  <c r="N36"/>
  <c r="N38" s="1"/>
  <c r="M38"/>
  <c r="E36"/>
  <c r="E38" s="1"/>
  <c r="Q36" l="1"/>
  <c r="D38"/>
  <c r="Q38" s="1"/>
</calcChain>
</file>

<file path=xl/sharedStrings.xml><?xml version="1.0" encoding="utf-8"?>
<sst xmlns="http://schemas.openxmlformats.org/spreadsheetml/2006/main" count="323" uniqueCount="82">
  <si>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</si>
  <si>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</si>
  <si>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</si>
  <si>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</si>
  <si>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</si>
  <si>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</si>
  <si>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</si>
  <si>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</si>
  <si>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</si>
  <si>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</si>
  <si>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</si>
  <si>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</si>
  <si>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</si>
  <si>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</si>
  <si>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</si>
  <si>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</si>
  <si>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</si>
  <si>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</si>
  <si>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</si>
  <si>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</si>
  <si>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</si>
  <si>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</si>
  <si>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</si>
  <si>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</si>
  <si>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</si>
  <si>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</si>
  <si>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</si>
  <si>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</si>
  <si>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</si>
  <si>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</si>
  <si>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</si>
  <si>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</si>
  <si>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</si>
  <si>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4th-May</t>
  </si>
  <si>
    <t>Weights (1st-21st Apr 2020 avg)</t>
  </si>
  <si>
    <t>Average 2020</t>
  </si>
  <si>
    <t>Weights (18-31 July 2011- avg)</t>
  </si>
  <si>
    <t>Average 2011</t>
  </si>
  <si>
    <t>Weights (1-19 July 2012 - avg)</t>
  </si>
  <si>
    <t>Average 2012</t>
  </si>
  <si>
    <t>Weights (10June-8July 2013 - avg)</t>
  </si>
  <si>
    <t>Average 2013</t>
  </si>
  <si>
    <t>Weights (2-28 June 2014 avg)</t>
  </si>
  <si>
    <t>Average 2014</t>
  </si>
  <si>
    <t>Weights (26May-17June 2015 avg)</t>
  </si>
  <si>
    <t>Average 2015</t>
  </si>
  <si>
    <t>Weights (3May-5June 2016 avg)</t>
  </si>
  <si>
    <t>Average 2016</t>
  </si>
  <si>
    <t>Weights (2-26 May 2017 avg)</t>
  </si>
  <si>
    <t>Average 2017</t>
  </si>
  <si>
    <t>Weights (23Apr-16May 2018 avg)</t>
  </si>
  <si>
    <t>Average 2018</t>
  </si>
  <si>
    <t>Weights (8Apr-3May 2019 avg)</t>
  </si>
  <si>
    <t>Average 2019</t>
  </si>
  <si>
    <t>Fatouch Yearly Average</t>
  </si>
  <si>
    <t>Yearly Change</t>
  </si>
  <si>
    <t>National Yearly Average Price of Fatouch 2011/2012/2013/2014/2015/2016/2017/2018/2019/2020</t>
  </si>
  <si>
    <t>National Weekly Average Price &amp; index of Fatouch 2021</t>
  </si>
  <si>
    <t>Fatouch 2021- Weekly Average Prices &amp; Index</t>
  </si>
  <si>
    <t>National Changes in Fatouch's Vegetables Ingredients (2021)</t>
  </si>
  <si>
    <t>National Base Average Prices &amp; Index of Fatouch 2021</t>
  </si>
  <si>
    <t>Average 2021</t>
  </si>
  <si>
    <r>
      <rPr>
        <b/>
        <i/>
        <sz val="8"/>
        <color theme="6" tint="-0.249977111117893"/>
        <rFont val="Arial"/>
        <family val="2"/>
      </rPr>
      <t xml:space="preserve">(2011-2021) </t>
    </r>
    <r>
      <rPr>
        <b/>
        <i/>
        <sz val="10"/>
        <rFont val="Arial"/>
        <family val="2"/>
      </rPr>
      <t>Change</t>
    </r>
  </si>
  <si>
    <r>
      <rPr>
        <b/>
        <i/>
        <sz val="8"/>
        <color theme="6" tint="-0.249977111117893"/>
        <rFont val="Arial"/>
        <family val="2"/>
      </rPr>
      <t>(2011-2020)</t>
    </r>
    <r>
      <rPr>
        <b/>
        <i/>
        <sz val="8"/>
        <rFont val="Arial"/>
        <family val="2"/>
      </rPr>
      <t xml:space="preserve">&amp; (2012-2021) 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</si>
  <si>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(2011-2013)</t>
    </r>
    <r>
      <rPr>
        <b/>
        <i/>
        <sz val="8"/>
        <rFont val="Arial"/>
        <family val="2"/>
      </rPr>
      <t xml:space="preserve"> &amp; (2012-2014) &amp; </t>
    </r>
    <r>
      <rPr>
        <b/>
        <i/>
        <sz val="8"/>
        <color theme="3" tint="0.39997558519241921"/>
        <rFont val="Arial"/>
        <family val="2"/>
      </rPr>
      <t xml:space="preserve">(2013-2015) </t>
    </r>
    <r>
      <rPr>
        <b/>
        <i/>
        <sz val="8"/>
        <rFont val="Arial"/>
        <family val="2"/>
      </rPr>
      <t xml:space="preserve">&amp; </t>
    </r>
    <r>
      <rPr>
        <b/>
        <i/>
        <sz val="8"/>
        <color theme="9" tint="-0.249977111117893"/>
        <rFont val="Arial"/>
        <family val="2"/>
      </rPr>
      <t>(2014-2016)</t>
    </r>
    <r>
      <rPr>
        <b/>
        <i/>
        <sz val="8"/>
        <rFont val="Arial"/>
        <family val="2"/>
      </rPr>
      <t xml:space="preserve"> &amp; </t>
    </r>
    <r>
      <rPr>
        <b/>
        <i/>
        <sz val="8"/>
        <color theme="7" tint="0.39997558519241921"/>
        <rFont val="Arial"/>
        <family val="2"/>
      </rPr>
      <t>(2015-2017)</t>
    </r>
    <r>
      <rPr>
        <b/>
        <i/>
        <sz val="8"/>
        <rFont val="Arial"/>
        <family val="2"/>
      </rPr>
      <t xml:space="preserve"> &amp;</t>
    </r>
    <r>
      <rPr>
        <b/>
        <i/>
        <sz val="8"/>
        <color theme="7" tint="0.39997558519241921"/>
        <rFont val="Arial"/>
        <family val="2"/>
      </rPr>
      <t xml:space="preserve"> </t>
    </r>
    <r>
      <rPr>
        <b/>
        <i/>
        <sz val="8"/>
        <color theme="8" tint="0.39997558519241921"/>
        <rFont val="Arial"/>
        <family val="2"/>
      </rPr>
      <t xml:space="preserve">(2016-2018) </t>
    </r>
    <r>
      <rPr>
        <b/>
        <i/>
        <sz val="8"/>
        <rFont val="Arial"/>
        <family val="2"/>
      </rPr>
      <t>&amp;</t>
    </r>
    <r>
      <rPr>
        <b/>
        <i/>
        <sz val="8"/>
        <color theme="8" tint="0.39997558519241921"/>
        <rFont val="Arial"/>
        <family val="2"/>
      </rPr>
      <t xml:space="preserve"> </t>
    </r>
    <r>
      <rPr>
        <b/>
        <i/>
        <sz val="8"/>
        <color theme="5" tint="-0.249977111117893"/>
        <rFont val="Arial"/>
        <family val="2"/>
      </rPr>
      <t xml:space="preserve">(2017-2019) </t>
    </r>
    <r>
      <rPr>
        <b/>
        <i/>
        <sz val="8"/>
        <rFont val="Arial"/>
        <family val="2"/>
      </rPr>
      <t>&amp;</t>
    </r>
    <r>
      <rPr>
        <b/>
        <i/>
        <sz val="8"/>
        <color theme="5" tint="0.59999389629810485"/>
        <rFont val="Arial"/>
        <family val="2"/>
      </rPr>
      <t xml:space="preserve"> </t>
    </r>
    <r>
      <rPr>
        <b/>
        <i/>
        <sz val="8"/>
        <color rgb="FF92D050"/>
        <rFont val="Arial"/>
        <family val="2"/>
      </rPr>
      <t xml:space="preserve">(2018-2020) </t>
    </r>
    <r>
      <rPr>
        <b/>
        <i/>
        <sz val="8"/>
        <rFont val="Arial"/>
        <family val="2"/>
      </rPr>
      <t xml:space="preserve">&amp; (2019-2021)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</si>
  <si>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(2011-2014)</t>
    </r>
    <r>
      <rPr>
        <b/>
        <i/>
        <sz val="8"/>
        <rFont val="Arial"/>
        <family val="2"/>
      </rPr>
      <t xml:space="preserve"> &amp; (2012-2015) &amp; </t>
    </r>
    <r>
      <rPr>
        <b/>
        <i/>
        <sz val="8"/>
        <color theme="3" tint="0.39997558519241921"/>
        <rFont val="Arial"/>
        <family val="2"/>
      </rPr>
      <t xml:space="preserve">(2013-2016)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9" tint="-0.249977111117893"/>
        <rFont val="Arial"/>
        <family val="2"/>
      </rPr>
      <t>(2014-2017)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7" tint="0.39997558519241921"/>
        <rFont val="Arial"/>
        <family val="2"/>
      </rPr>
      <t xml:space="preserve">(2015-2018) </t>
    </r>
    <r>
      <rPr>
        <b/>
        <i/>
        <sz val="8"/>
        <rFont val="Arial"/>
        <family val="2"/>
      </rPr>
      <t>&amp;</t>
    </r>
    <r>
      <rPr>
        <b/>
        <i/>
        <sz val="8"/>
        <color theme="7" tint="0.39997558519241921"/>
        <rFont val="Arial"/>
        <family val="2"/>
      </rPr>
      <t xml:space="preserve"> </t>
    </r>
    <r>
      <rPr>
        <b/>
        <i/>
        <sz val="8"/>
        <color theme="8" tint="0.39997558519241921"/>
        <rFont val="Arial"/>
        <family val="2"/>
      </rPr>
      <t xml:space="preserve">(2016-2019) </t>
    </r>
    <r>
      <rPr>
        <b/>
        <i/>
        <sz val="8"/>
        <rFont val="Arial"/>
        <family val="2"/>
      </rPr>
      <t xml:space="preserve">&amp;  </t>
    </r>
    <r>
      <rPr>
        <b/>
        <i/>
        <sz val="8"/>
        <color theme="5" tint="-0.249977111117893"/>
        <rFont val="Arial"/>
        <family val="2"/>
      </rPr>
      <t>(2017-2020)</t>
    </r>
    <r>
      <rPr>
        <b/>
        <i/>
        <sz val="8"/>
        <rFont val="Arial"/>
        <family val="2"/>
      </rPr>
      <t xml:space="preserve"> &amp;</t>
    </r>
    <r>
      <rPr>
        <b/>
        <i/>
        <sz val="8"/>
        <color rgb="FF92D050"/>
        <rFont val="Arial"/>
        <family val="2"/>
      </rPr>
      <t xml:space="preserve"> (2018-2021)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</si>
  <si>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(2011-2015) </t>
    </r>
    <r>
      <rPr>
        <b/>
        <i/>
        <sz val="8"/>
        <rFont val="Arial"/>
        <family val="2"/>
      </rPr>
      <t xml:space="preserve">&amp; (2012-2016) &amp; </t>
    </r>
    <r>
      <rPr>
        <b/>
        <i/>
        <sz val="8"/>
        <color theme="3" tint="0.39997558519241921"/>
        <rFont val="Arial"/>
        <family val="2"/>
      </rPr>
      <t xml:space="preserve">(2013-2017)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9" tint="-0.249977111117893"/>
        <rFont val="Arial"/>
        <family val="2"/>
      </rPr>
      <t xml:space="preserve">(2014-2018) </t>
    </r>
    <r>
      <rPr>
        <b/>
        <i/>
        <sz val="8"/>
        <rFont val="Arial"/>
        <family val="2"/>
      </rPr>
      <t xml:space="preserve">&amp; </t>
    </r>
    <r>
      <rPr>
        <b/>
        <i/>
        <sz val="8"/>
        <color theme="7" tint="0.39997558519241921"/>
        <rFont val="Arial"/>
        <family val="2"/>
      </rPr>
      <t>(2015-2019)</t>
    </r>
    <r>
      <rPr>
        <b/>
        <i/>
        <sz val="8"/>
        <rFont val="Arial"/>
        <family val="2"/>
      </rPr>
      <t xml:space="preserve"> &amp; </t>
    </r>
    <r>
      <rPr>
        <b/>
        <i/>
        <sz val="8"/>
        <color theme="8" tint="0.39997558519241921"/>
        <rFont val="Arial"/>
        <family val="2"/>
      </rPr>
      <t xml:space="preserve">(2016-2020) </t>
    </r>
    <r>
      <rPr>
        <b/>
        <i/>
        <sz val="8"/>
        <rFont val="Arial"/>
        <family val="2"/>
      </rPr>
      <t xml:space="preserve">&amp; </t>
    </r>
    <r>
      <rPr>
        <b/>
        <i/>
        <sz val="8"/>
        <color theme="5" tint="-0.249977111117893"/>
        <rFont val="Arial"/>
        <family val="2"/>
      </rPr>
      <t>(2017-2021)</t>
    </r>
    <r>
      <rPr>
        <b/>
        <i/>
        <sz val="8"/>
        <color theme="8" tint="0.39997558519241921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</si>
  <si>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>(2011-2016)</t>
    </r>
    <r>
      <rPr>
        <b/>
        <i/>
        <sz val="8"/>
        <rFont val="Arial"/>
        <family val="2"/>
      </rPr>
      <t xml:space="preserve"> &amp; (2012-2017) &amp; </t>
    </r>
    <r>
      <rPr>
        <b/>
        <i/>
        <sz val="8"/>
        <color theme="3" tint="0.39997558519241921"/>
        <rFont val="Arial"/>
        <family val="2"/>
      </rPr>
      <t>(2013-2018)</t>
    </r>
    <r>
      <rPr>
        <b/>
        <i/>
        <sz val="8"/>
        <rFont val="Arial"/>
        <family val="2"/>
      </rPr>
      <t xml:space="preserve"> &amp;</t>
    </r>
    <r>
      <rPr>
        <b/>
        <i/>
        <sz val="8"/>
        <color theme="9" tint="-0.249977111117893"/>
        <rFont val="Arial"/>
        <family val="2"/>
      </rPr>
      <t xml:space="preserve"> (2014-2019) </t>
    </r>
    <r>
      <rPr>
        <b/>
        <i/>
        <sz val="8"/>
        <color theme="1"/>
        <rFont val="Arial"/>
        <family val="2"/>
      </rPr>
      <t>&amp;</t>
    </r>
    <r>
      <rPr>
        <b/>
        <i/>
        <sz val="8"/>
        <color theme="9" tint="-0.249977111117893"/>
        <rFont val="Arial"/>
        <family val="2"/>
      </rPr>
      <t xml:space="preserve"> </t>
    </r>
    <r>
      <rPr>
        <b/>
        <i/>
        <sz val="8"/>
        <color theme="7" tint="0.39997558519241921"/>
        <rFont val="Arial"/>
        <family val="2"/>
      </rPr>
      <t xml:space="preserve">(2015-2020) </t>
    </r>
    <r>
      <rPr>
        <b/>
        <i/>
        <sz val="8"/>
        <rFont val="Arial"/>
        <family val="2"/>
      </rPr>
      <t>&amp;</t>
    </r>
    <r>
      <rPr>
        <b/>
        <i/>
        <sz val="8"/>
        <color theme="3" tint="0.59999389629810485"/>
        <rFont val="Arial"/>
        <family val="2"/>
      </rPr>
      <t xml:space="preserve"> (2016-2021)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</si>
  <si>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(2011-2017) </t>
    </r>
    <r>
      <rPr>
        <b/>
        <i/>
        <sz val="8"/>
        <rFont val="Arial"/>
        <family val="2"/>
      </rPr>
      <t xml:space="preserve">&amp; (2012-2018) &amp; </t>
    </r>
    <r>
      <rPr>
        <b/>
        <i/>
        <sz val="8"/>
        <color theme="3" tint="0.39997558519241921"/>
        <rFont val="Arial"/>
        <family val="2"/>
      </rPr>
      <t>(2013-2019)</t>
    </r>
    <r>
      <rPr>
        <b/>
        <i/>
        <sz val="8"/>
        <color theme="1"/>
        <rFont val="Arial"/>
        <family val="2"/>
      </rPr>
      <t xml:space="preserve"> &amp;</t>
    </r>
    <r>
      <rPr>
        <b/>
        <i/>
        <sz val="8"/>
        <color theme="3" tint="0.39997558519241921"/>
        <rFont val="Arial"/>
        <family val="2"/>
      </rPr>
      <t xml:space="preserve"> </t>
    </r>
    <r>
      <rPr>
        <b/>
        <i/>
        <sz val="8"/>
        <color theme="9" tint="-0.249977111117893"/>
        <rFont val="Arial"/>
        <family val="2"/>
      </rPr>
      <t xml:space="preserve">(2014-2020) </t>
    </r>
    <r>
      <rPr>
        <b/>
        <i/>
        <sz val="8"/>
        <rFont val="Arial"/>
        <family val="2"/>
      </rPr>
      <t xml:space="preserve">&amp; </t>
    </r>
    <r>
      <rPr>
        <b/>
        <i/>
        <sz val="8"/>
        <color theme="7" tint="0.39997558519241921"/>
        <rFont val="Arial"/>
        <family val="2"/>
      </rPr>
      <t>(2015-2021)</t>
    </r>
    <r>
      <rPr>
        <b/>
        <i/>
        <sz val="8"/>
        <color theme="9" tint="-0.249977111117893"/>
        <rFont val="Arial"/>
        <family val="2"/>
      </rPr>
      <t xml:space="preserve">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</si>
  <si>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(2011-2018) </t>
    </r>
    <r>
      <rPr>
        <b/>
        <i/>
        <sz val="8"/>
        <rFont val="Arial"/>
        <family val="2"/>
      </rPr>
      <t xml:space="preserve">&amp; (2012-2019) &amp; </t>
    </r>
    <r>
      <rPr>
        <b/>
        <i/>
        <sz val="8"/>
        <color rgb="FF0070C0"/>
        <rFont val="Arial"/>
        <family val="2"/>
      </rPr>
      <t>(2013-2020)</t>
    </r>
    <r>
      <rPr>
        <b/>
        <i/>
        <sz val="8"/>
        <color theme="9" tint="-0.249977111117893"/>
        <rFont val="Arial"/>
        <family val="2"/>
      </rPr>
      <t xml:space="preserve"> &amp; (2014-2021) </t>
    </r>
    <r>
      <rPr>
        <b/>
        <i/>
        <sz val="10"/>
        <rFont val="Arial"/>
        <family val="2"/>
      </rPr>
      <t>Changes</t>
    </r>
  </si>
  <si>
    <r>
      <rPr>
        <b/>
        <i/>
        <sz val="8"/>
        <color theme="6" tint="-0.249977111117893"/>
        <rFont val="Arial"/>
        <family val="2"/>
      </rPr>
      <t xml:space="preserve">(2011-2019) &amp; </t>
    </r>
    <r>
      <rPr>
        <b/>
        <i/>
        <sz val="8"/>
        <color theme="1"/>
        <rFont val="Arial"/>
        <family val="2"/>
      </rPr>
      <t xml:space="preserve">(2012-2020) &amp; </t>
    </r>
    <r>
      <rPr>
        <b/>
        <i/>
        <sz val="8"/>
        <color theme="3" tint="0.39997558519241921"/>
        <rFont val="Arial"/>
        <family val="2"/>
      </rPr>
      <t xml:space="preserve">(2013-2021) </t>
    </r>
    <r>
      <rPr>
        <b/>
        <i/>
        <sz val="10"/>
        <rFont val="Arial"/>
        <family val="2"/>
      </rPr>
      <t>Changes</t>
    </r>
  </si>
  <si>
    <t>Weights</t>
  </si>
  <si>
    <t>13th-April</t>
  </si>
  <si>
    <t>19th-April</t>
  </si>
  <si>
    <t>26th-April</t>
  </si>
  <si>
    <t>Weights(15thMarch-6thApril2021)</t>
  </si>
  <si>
    <t>15th March-16th April 2021</t>
  </si>
  <si>
    <t>(base: 15th March-16th April 2021 avg)</t>
  </si>
  <si>
    <t>Weights(15thMarch-6thApril 2021)</t>
  </si>
  <si>
    <t>Fatouch Index Yearly Average</t>
  </si>
  <si>
    <t>04th-May</t>
  </si>
  <si>
    <t>-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</si>
</sst>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44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  <font>
      <b/>
      <i/>
      <sz val="8"/>
      <color theme="6" tint="-0.249977111117893"/>
      <name val="Arial"/>
      <family val="2"/>
    </font>
    <font>
      <b/>
      <i/>
      <sz val="8"/>
      <name val="Arial"/>
      <family val="2"/>
    </font>
    <font>
      <b/>
      <i/>
      <sz val="8"/>
      <color theme="3" tint="0.39997558519241921"/>
      <name val="Arial"/>
      <family val="2"/>
    </font>
    <font>
      <b/>
      <i/>
      <sz val="8"/>
      <color theme="9" tint="-0.249977111117893"/>
      <name val="Arial"/>
      <family val="2"/>
    </font>
    <font>
      <b/>
      <i/>
      <sz val="8"/>
      <color theme="7" tint="0.39997558519241921"/>
      <name val="Arial"/>
      <family val="2"/>
    </font>
    <font>
      <b/>
      <i/>
      <sz val="8"/>
      <color theme="8" tint="0.39997558519241921"/>
      <name val="Arial"/>
      <family val="2"/>
    </font>
    <font>
      <b/>
      <i/>
      <sz val="8"/>
      <color theme="5" tint="-0.249977111117893"/>
      <name val="Arial"/>
      <family val="2"/>
    </font>
    <font>
      <b/>
      <i/>
      <sz val="8"/>
      <color theme="5" tint="0.59999389629810485"/>
      <name val="Arial"/>
      <family val="2"/>
    </font>
    <font>
      <b/>
      <sz val="10"/>
      <color theme="1"/>
      <name val="Arial"/>
      <family val="2"/>
    </font>
    <font>
      <b/>
      <i/>
      <sz val="8"/>
      <color rgb="FF92D050"/>
      <name val="Arial"/>
      <family val="2"/>
    </font>
    <font>
      <b/>
      <i/>
      <sz val="8"/>
      <color theme="1"/>
      <name val="Arial"/>
      <family val="2"/>
    </font>
    <font>
      <b/>
      <i/>
      <sz val="8"/>
      <color rgb="FF0070C0"/>
      <name val="Arial"/>
      <family val="2"/>
    </font>
    <font>
      <sz val="7"/>
      <color indexed="10"/>
      <name val="Arial"/>
      <family val="2"/>
    </font>
    <font>
      <b/>
      <i/>
      <sz val="8"/>
      <color theme="3" tint="0.5999938962981048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BFECE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5" fillId="0" borderId="0"/>
  </cellStyleXfs>
  <cellXfs count="2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3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6" fillId="0" borderId="0" xfId="0" applyFont="1"/>
    <xf numFmtId="0" fontId="17" fillId="0" borderId="0" xfId="0" applyFont="1"/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8" fillId="0" borderId="0" xfId="0" applyFont="1" applyAlignment="1">
      <alignment horizontal="left" readingOrder="1"/>
    </xf>
    <xf numFmtId="0" fontId="19" fillId="0" borderId="0" xfId="0" applyFont="1" applyBorder="1"/>
    <xf numFmtId="164" fontId="0" fillId="0" borderId="12" xfId="0" applyNumberForma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165" fontId="14" fillId="0" borderId="13" xfId="0" applyNumberFormat="1" applyFont="1" applyBorder="1" applyAlignment="1"/>
    <xf numFmtId="0" fontId="13" fillId="0" borderId="20" xfId="0" applyFont="1" applyBorder="1"/>
    <xf numFmtId="0" fontId="13" fillId="0" borderId="22" xfId="0" applyFont="1" applyBorder="1"/>
    <xf numFmtId="0" fontId="13" fillId="0" borderId="22" xfId="0" applyFont="1" applyBorder="1" applyAlignment="1">
      <alignment horizontal="center"/>
    </xf>
    <xf numFmtId="0" fontId="15" fillId="0" borderId="28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3" fontId="5" fillId="0" borderId="30" xfId="0" applyNumberFormat="1" applyFont="1" applyFill="1" applyBorder="1" applyAlignment="1">
      <alignment horizontal="center"/>
    </xf>
    <xf numFmtId="0" fontId="15" fillId="2" borderId="3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right"/>
    </xf>
    <xf numFmtId="0" fontId="3" fillId="0" borderId="31" xfId="0" applyFont="1" applyBorder="1" applyAlignment="1">
      <alignment horizontal="left"/>
    </xf>
    <xf numFmtId="166" fontId="6" fillId="0" borderId="12" xfId="0" applyNumberFormat="1" applyFont="1" applyFill="1" applyBorder="1" applyAlignment="1">
      <alignment horizontal="center"/>
    </xf>
    <xf numFmtId="0" fontId="15" fillId="3" borderId="33" xfId="0" applyFont="1" applyFill="1" applyBorder="1"/>
    <xf numFmtId="0" fontId="11" fillId="0" borderId="34" xfId="0" applyFont="1" applyFill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4" fontId="3" fillId="3" borderId="35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5" fontId="4" fillId="0" borderId="12" xfId="0" applyNumberFormat="1" applyFont="1" applyBorder="1"/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2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64" fontId="24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/>
    <xf numFmtId="0" fontId="23" fillId="0" borderId="0" xfId="0" applyFont="1"/>
    <xf numFmtId="0" fontId="8" fillId="0" borderId="28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10" fontId="5" fillId="0" borderId="12" xfId="0" applyNumberFormat="1" applyFont="1" applyFill="1" applyBorder="1" applyAlignment="1">
      <alignment horizontal="center"/>
    </xf>
    <xf numFmtId="0" fontId="1" fillId="0" borderId="0" xfId="2"/>
    <xf numFmtId="167" fontId="2" fillId="0" borderId="21" xfId="0" applyNumberFormat="1" applyFont="1" applyBorder="1" applyAlignment="1">
      <alignment horizontal="right"/>
    </xf>
    <xf numFmtId="164" fontId="5" fillId="2" borderId="32" xfId="0" applyNumberFormat="1" applyFont="1" applyFill="1" applyBorder="1" applyAlignment="1">
      <alignment horizontal="center"/>
    </xf>
    <xf numFmtId="4" fontId="3" fillId="3" borderId="35" xfId="0" applyNumberFormat="1" applyFont="1" applyFill="1" applyBorder="1" applyAlignment="1">
      <alignment horizontal="center"/>
    </xf>
    <xf numFmtId="4" fontId="13" fillId="0" borderId="43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4" fontId="13" fillId="0" borderId="37" xfId="0" applyNumberFormat="1" applyFont="1" applyFill="1" applyBorder="1" applyAlignment="1">
      <alignment horizontal="right"/>
    </xf>
    <xf numFmtId="4" fontId="13" fillId="0" borderId="39" xfId="0" applyNumberFormat="1" applyFont="1" applyFill="1" applyBorder="1" applyAlignment="1">
      <alignment horizontal="right"/>
    </xf>
    <xf numFmtId="4" fontId="26" fillId="0" borderId="44" xfId="0" applyNumberFormat="1" applyFont="1" applyFill="1" applyBorder="1" applyAlignment="1">
      <alignment horizontal="right"/>
    </xf>
    <xf numFmtId="4" fontId="26" fillId="0" borderId="12" xfId="0" applyNumberFormat="1" applyFont="1" applyFill="1" applyBorder="1" applyAlignment="1">
      <alignment horizontal="right"/>
    </xf>
    <xf numFmtId="4" fontId="26" fillId="0" borderId="38" xfId="0" applyNumberFormat="1" applyFont="1" applyFill="1" applyBorder="1" applyAlignment="1">
      <alignment horizontal="right"/>
    </xf>
    <xf numFmtId="4" fontId="26" fillId="0" borderId="40" xfId="0" applyNumberFormat="1" applyFont="1" applyFill="1" applyBorder="1" applyAlignment="1">
      <alignment horizontal="right"/>
    </xf>
    <xf numFmtId="10" fontId="27" fillId="0" borderId="34" xfId="0" applyNumberFormat="1" applyFont="1" applyFill="1" applyBorder="1" applyAlignment="1">
      <alignment horizontal="right"/>
    </xf>
    <xf numFmtId="10" fontId="27" fillId="0" borderId="15" xfId="1" applyNumberFormat="1" applyFont="1" applyBorder="1" applyAlignment="1">
      <alignment horizontal="right"/>
    </xf>
    <xf numFmtId="0" fontId="22" fillId="0" borderId="41" xfId="0" applyFont="1" applyBorder="1" applyAlignment="1">
      <alignment horizontal="left"/>
    </xf>
    <xf numFmtId="0" fontId="22" fillId="0" borderId="42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6" fillId="0" borderId="0" xfId="1" applyNumberFormat="1" applyFont="1"/>
    <xf numFmtId="0" fontId="29" fillId="0" borderId="36" xfId="0" applyFont="1" applyBorder="1" applyAlignment="1">
      <alignment horizontal="left"/>
    </xf>
    <xf numFmtId="10" fontId="5" fillId="0" borderId="45" xfId="0" applyNumberFormat="1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3" fontId="11" fillId="0" borderId="47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5" fillId="0" borderId="48" xfId="0" applyNumberFormat="1" applyFont="1" applyFill="1" applyBorder="1" applyAlignment="1">
      <alignment horizontal="center"/>
    </xf>
    <xf numFmtId="10" fontId="5" fillId="0" borderId="50" xfId="0" applyNumberFormat="1" applyFont="1" applyFill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4" fontId="3" fillId="0" borderId="52" xfId="0" applyNumberFormat="1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right"/>
    </xf>
    <xf numFmtId="4" fontId="3" fillId="3" borderId="53" xfId="0" applyNumberFormat="1" applyFont="1" applyFill="1" applyBorder="1"/>
    <xf numFmtId="10" fontId="27" fillId="0" borderId="54" xfId="0" applyNumberFormat="1" applyFont="1" applyFill="1" applyBorder="1" applyAlignment="1">
      <alignment horizontal="right"/>
    </xf>
    <xf numFmtId="4" fontId="13" fillId="0" borderId="55" xfId="0" applyNumberFormat="1" applyFont="1" applyFill="1" applyBorder="1" applyAlignment="1">
      <alignment horizontal="right"/>
    </xf>
    <xf numFmtId="4" fontId="26" fillId="0" borderId="21" xfId="0" applyNumberFormat="1" applyFont="1" applyFill="1" applyBorder="1" applyAlignment="1">
      <alignment horizontal="right"/>
    </xf>
    <xf numFmtId="10" fontId="27" fillId="0" borderId="56" xfId="0" applyNumberFormat="1" applyFont="1" applyFill="1" applyBorder="1" applyAlignment="1">
      <alignment horizontal="right"/>
    </xf>
    <xf numFmtId="0" fontId="8" fillId="2" borderId="31" xfId="0" applyFont="1" applyFill="1" applyBorder="1" applyAlignment="1">
      <alignment horizontal="left"/>
    </xf>
    <xf numFmtId="0" fontId="8" fillId="3" borderId="33" xfId="0" applyFont="1" applyFill="1" applyBorder="1"/>
    <xf numFmtId="2" fontId="2" fillId="0" borderId="12" xfId="0" applyNumberFormat="1" applyFont="1" applyBorder="1"/>
    <xf numFmtId="167" fontId="2" fillId="4" borderId="22" xfId="0" applyNumberFormat="1" applyFont="1" applyFill="1" applyBorder="1"/>
    <xf numFmtId="2" fontId="2" fillId="4" borderId="12" xfId="0" applyNumberFormat="1" applyFont="1" applyFill="1" applyBorder="1" applyAlignment="1">
      <alignment horizontal="right"/>
    </xf>
    <xf numFmtId="167" fontId="2" fillId="0" borderId="21" xfId="0" applyNumberFormat="1" applyFont="1" applyBorder="1"/>
    <xf numFmtId="0" fontId="8" fillId="0" borderId="46" xfId="0" applyFont="1" applyBorder="1" applyAlignment="1">
      <alignment horizontal="left"/>
    </xf>
    <xf numFmtId="0" fontId="8" fillId="2" borderId="49" xfId="0" applyFont="1" applyFill="1" applyBorder="1" applyAlignment="1">
      <alignment horizontal="left"/>
    </xf>
    <xf numFmtId="0" fontId="11" fillId="0" borderId="45" xfId="0" applyFont="1" applyFill="1" applyBorder="1" applyAlignment="1">
      <alignment horizontal="center"/>
    </xf>
    <xf numFmtId="164" fontId="3" fillId="0" borderId="4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45" xfId="0" applyNumberFormat="1" applyFont="1" applyFill="1" applyBorder="1" applyAlignment="1">
      <alignment horizontal="center"/>
    </xf>
    <xf numFmtId="0" fontId="8" fillId="3" borderId="51" xfId="0" applyFont="1" applyFill="1" applyBorder="1"/>
    <xf numFmtId="0" fontId="27" fillId="0" borderId="58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10" fontId="27" fillId="0" borderId="23" xfId="0" applyNumberFormat="1" applyFont="1" applyFill="1" applyBorder="1" applyAlignment="1">
      <alignment horizontal="right"/>
    </xf>
    <xf numFmtId="10" fontId="27" fillId="0" borderId="60" xfId="0" applyNumberFormat="1" applyFont="1" applyFill="1" applyBorder="1" applyAlignment="1">
      <alignment horizontal="right"/>
    </xf>
    <xf numFmtId="10" fontId="27" fillId="0" borderId="57" xfId="0" applyNumberFormat="1" applyFont="1" applyFill="1" applyBorder="1" applyAlignment="1">
      <alignment horizontal="right"/>
    </xf>
    <xf numFmtId="10" fontId="27" fillId="0" borderId="61" xfId="1" applyNumberFormat="1" applyFont="1" applyBorder="1" applyAlignment="1">
      <alignment horizontal="right"/>
    </xf>
    <xf numFmtId="0" fontId="22" fillId="0" borderId="62" xfId="0" applyFont="1" applyBorder="1" applyAlignment="1">
      <alignment horizontal="left"/>
    </xf>
    <xf numFmtId="0" fontId="28" fillId="0" borderId="63" xfId="0" applyFont="1" applyBorder="1" applyAlignment="1">
      <alignment horizontal="center"/>
    </xf>
    <xf numFmtId="4" fontId="26" fillId="0" borderId="64" xfId="0" applyNumberFormat="1" applyFont="1" applyFill="1" applyBorder="1" applyAlignment="1">
      <alignment horizontal="right"/>
    </xf>
    <xf numFmtId="4" fontId="26" fillId="0" borderId="65" xfId="0" applyNumberFormat="1" applyFont="1" applyFill="1" applyBorder="1" applyAlignment="1">
      <alignment horizontal="right"/>
    </xf>
    <xf numFmtId="4" fontId="26" fillId="0" borderId="66" xfId="0" applyNumberFormat="1" applyFont="1" applyFill="1" applyBorder="1" applyAlignment="1">
      <alignment horizontal="right"/>
    </xf>
    <xf numFmtId="4" fontId="26" fillId="0" borderId="67" xfId="0" applyNumberFormat="1" applyFont="1" applyFill="1" applyBorder="1" applyAlignment="1">
      <alignment horizontal="right"/>
    </xf>
    <xf numFmtId="4" fontId="26" fillId="0" borderId="68" xfId="0" applyNumberFormat="1" applyFont="1" applyFill="1" applyBorder="1" applyAlignment="1">
      <alignment horizontal="right"/>
    </xf>
    <xf numFmtId="0" fontId="22" fillId="0" borderId="11" xfId="0" applyFont="1" applyBorder="1" applyAlignment="1">
      <alignment horizontal="left"/>
    </xf>
    <xf numFmtId="0" fontId="28" fillId="0" borderId="9" xfId="0" applyFont="1" applyBorder="1" applyAlignment="1">
      <alignment horizontal="center"/>
    </xf>
    <xf numFmtId="4" fontId="26" fillId="0" borderId="69" xfId="0" applyNumberFormat="1" applyFont="1" applyFill="1" applyBorder="1" applyAlignment="1">
      <alignment horizontal="right"/>
    </xf>
    <xf numFmtId="4" fontId="26" fillId="0" borderId="70" xfId="0" applyNumberFormat="1" applyFont="1" applyFill="1" applyBorder="1" applyAlignment="1">
      <alignment horizontal="right"/>
    </xf>
    <xf numFmtId="4" fontId="26" fillId="0" borderId="71" xfId="0" applyNumberFormat="1" applyFont="1" applyFill="1" applyBorder="1" applyAlignment="1">
      <alignment horizontal="right"/>
    </xf>
    <xf numFmtId="4" fontId="26" fillId="0" borderId="72" xfId="0" applyNumberFormat="1" applyFont="1" applyFill="1" applyBorder="1" applyAlignment="1">
      <alignment horizontal="right"/>
    </xf>
    <xf numFmtId="4" fontId="26" fillId="0" borderId="10" xfId="0" applyNumberFormat="1" applyFont="1" applyFill="1" applyBorder="1" applyAlignment="1">
      <alignment horizontal="right"/>
    </xf>
    <xf numFmtId="167" fontId="2" fillId="0" borderId="57" xfId="0" applyNumberFormat="1" applyFont="1" applyBorder="1"/>
    <xf numFmtId="2" fontId="2" fillId="0" borderId="23" xfId="0" applyNumberFormat="1" applyFont="1" applyBorder="1"/>
    <xf numFmtId="10" fontId="4" fillId="0" borderId="23" xfId="0" applyNumberFormat="1" applyFont="1" applyBorder="1"/>
    <xf numFmtId="10" fontId="4" fillId="0" borderId="24" xfId="0" applyNumberFormat="1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3" fontId="11" fillId="0" borderId="29" xfId="0" applyNumberFormat="1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center"/>
    </xf>
    <xf numFmtId="0" fontId="8" fillId="5" borderId="31" xfId="0" applyFont="1" applyFill="1" applyBorder="1" applyAlignment="1">
      <alignment horizontal="left"/>
    </xf>
    <xf numFmtId="164" fontId="5" fillId="5" borderId="32" xfId="0" applyNumberFormat="1" applyFont="1" applyFill="1" applyBorder="1" applyAlignment="1">
      <alignment horizontal="right"/>
    </xf>
    <xf numFmtId="0" fontId="8" fillId="6" borderId="33" xfId="0" applyFont="1" applyFill="1" applyBorder="1"/>
    <xf numFmtId="4" fontId="3" fillId="6" borderId="35" xfId="0" applyNumberFormat="1" applyFont="1" applyFill="1" applyBorder="1"/>
    <xf numFmtId="4" fontId="3" fillId="7" borderId="35" xfId="0" applyNumberFormat="1" applyFont="1" applyFill="1" applyBorder="1"/>
    <xf numFmtId="0" fontId="8" fillId="8" borderId="31" xfId="0" applyFont="1" applyFill="1" applyBorder="1" applyAlignment="1">
      <alignment horizontal="left"/>
    </xf>
    <xf numFmtId="164" fontId="5" fillId="8" borderId="32" xfId="0" applyNumberFormat="1" applyFont="1" applyFill="1" applyBorder="1" applyAlignment="1">
      <alignment horizontal="right"/>
    </xf>
    <xf numFmtId="0" fontId="8" fillId="9" borderId="33" xfId="0" applyFont="1" applyFill="1" applyBorder="1"/>
    <xf numFmtId="4" fontId="3" fillId="9" borderId="35" xfId="0" applyNumberFormat="1" applyFont="1" applyFill="1" applyBorder="1"/>
    <xf numFmtId="0" fontId="8" fillId="10" borderId="31" xfId="0" applyFont="1" applyFill="1" applyBorder="1" applyAlignment="1">
      <alignment horizontal="left"/>
    </xf>
    <xf numFmtId="164" fontId="5" fillId="10" borderId="32" xfId="0" applyNumberFormat="1" applyFont="1" applyFill="1" applyBorder="1" applyAlignment="1">
      <alignment horizontal="right"/>
    </xf>
    <xf numFmtId="0" fontId="8" fillId="11" borderId="33" xfId="0" applyFont="1" applyFill="1" applyBorder="1"/>
    <xf numFmtId="4" fontId="3" fillId="11" borderId="35" xfId="0" applyNumberFormat="1" applyFont="1" applyFill="1" applyBorder="1"/>
    <xf numFmtId="0" fontId="8" fillId="12" borderId="31" xfId="0" applyFont="1" applyFill="1" applyBorder="1" applyAlignment="1">
      <alignment horizontal="left"/>
    </xf>
    <xf numFmtId="164" fontId="5" fillId="12" borderId="32" xfId="0" applyNumberFormat="1" applyFont="1" applyFill="1" applyBorder="1" applyAlignment="1">
      <alignment horizontal="right"/>
    </xf>
    <xf numFmtId="0" fontId="8" fillId="13" borderId="33" xfId="0" applyFont="1" applyFill="1" applyBorder="1"/>
    <xf numFmtId="4" fontId="3" fillId="13" borderId="35" xfId="0" applyNumberFormat="1" applyFont="1" applyFill="1" applyBorder="1"/>
    <xf numFmtId="0" fontId="8" fillId="14" borderId="31" xfId="0" applyFont="1" applyFill="1" applyBorder="1" applyAlignment="1">
      <alignment horizontal="left"/>
    </xf>
    <xf numFmtId="164" fontId="5" fillId="14" borderId="32" xfId="0" applyNumberFormat="1" applyFont="1" applyFill="1" applyBorder="1" applyAlignment="1">
      <alignment horizontal="right"/>
    </xf>
    <xf numFmtId="0" fontId="8" fillId="15" borderId="33" xfId="0" applyFont="1" applyFill="1" applyBorder="1"/>
    <xf numFmtId="4" fontId="3" fillId="15" borderId="35" xfId="0" applyNumberFormat="1" applyFont="1" applyFill="1" applyBorder="1"/>
    <xf numFmtId="0" fontId="8" fillId="16" borderId="31" xfId="0" applyFont="1" applyFill="1" applyBorder="1" applyAlignment="1">
      <alignment horizontal="left"/>
    </xf>
    <xf numFmtId="164" fontId="5" fillId="16" borderId="32" xfId="0" applyNumberFormat="1" applyFont="1" applyFill="1" applyBorder="1" applyAlignment="1">
      <alignment horizontal="right"/>
    </xf>
    <xf numFmtId="0" fontId="8" fillId="17" borderId="33" xfId="0" applyFont="1" applyFill="1" applyBorder="1"/>
    <xf numFmtId="4" fontId="3" fillId="17" borderId="35" xfId="0" applyNumberFormat="1" applyFont="1" applyFill="1" applyBorder="1"/>
    <xf numFmtId="0" fontId="8" fillId="18" borderId="31" xfId="0" applyFont="1" applyFill="1" applyBorder="1" applyAlignment="1">
      <alignment horizontal="left"/>
    </xf>
    <xf numFmtId="164" fontId="5" fillId="18" borderId="32" xfId="0" applyNumberFormat="1" applyFont="1" applyFill="1" applyBorder="1" applyAlignment="1">
      <alignment horizontal="right"/>
    </xf>
    <xf numFmtId="0" fontId="8" fillId="19" borderId="33" xfId="0" applyFont="1" applyFill="1" applyBorder="1"/>
    <xf numFmtId="4" fontId="3" fillId="19" borderId="35" xfId="0" applyNumberFormat="1" applyFont="1" applyFill="1" applyBorder="1"/>
    <xf numFmtId="0" fontId="8" fillId="20" borderId="31" xfId="0" applyFont="1" applyFill="1" applyBorder="1" applyAlignment="1">
      <alignment horizontal="left"/>
    </xf>
    <xf numFmtId="164" fontId="5" fillId="21" borderId="32" xfId="0" applyNumberFormat="1" applyFont="1" applyFill="1" applyBorder="1" applyAlignment="1">
      <alignment horizontal="right"/>
    </xf>
    <xf numFmtId="0" fontId="8" fillId="22" borderId="33" xfId="0" applyFont="1" applyFill="1" applyBorder="1"/>
    <xf numFmtId="4" fontId="3" fillId="22" borderId="35" xfId="0" applyNumberFormat="1" applyFont="1" applyFill="1" applyBorder="1"/>
    <xf numFmtId="0" fontId="10" fillId="0" borderId="25" xfId="0" applyFont="1" applyFill="1" applyBorder="1" applyAlignment="1">
      <alignment horizontal="center" vertical="center"/>
    </xf>
    <xf numFmtId="164" fontId="10" fillId="0" borderId="45" xfId="0" applyNumberFormat="1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 wrapText="1"/>
    </xf>
    <xf numFmtId="17" fontId="38" fillId="6" borderId="73" xfId="0" applyNumberFormat="1" applyFont="1" applyFill="1" applyBorder="1" applyAlignment="1">
      <alignment horizontal="center"/>
    </xf>
    <xf numFmtId="164" fontId="4" fillId="5" borderId="74" xfId="0" applyNumberFormat="1" applyFont="1" applyFill="1" applyBorder="1" applyAlignment="1">
      <alignment horizontal="center"/>
    </xf>
    <xf numFmtId="10" fontId="4" fillId="0" borderId="74" xfId="0" applyNumberFormat="1" applyFont="1" applyFill="1" applyBorder="1"/>
    <xf numFmtId="10" fontId="4" fillId="0" borderId="75" xfId="0" applyNumberFormat="1" applyFont="1" applyFill="1" applyBorder="1"/>
    <xf numFmtId="17" fontId="38" fillId="7" borderId="45" xfId="0" applyNumberFormat="1" applyFont="1" applyFill="1" applyBorder="1" applyAlignment="1">
      <alignment horizontal="center"/>
    </xf>
    <xf numFmtId="164" fontId="4" fillId="23" borderId="45" xfId="0" applyNumberFormat="1" applyFont="1" applyFill="1" applyBorder="1" applyAlignment="1">
      <alignment horizontal="center"/>
    </xf>
    <xf numFmtId="10" fontId="4" fillId="5" borderId="45" xfId="0" applyNumberFormat="1" applyFont="1" applyFill="1" applyBorder="1"/>
    <xf numFmtId="10" fontId="4" fillId="0" borderId="76" xfId="0" applyNumberFormat="1" applyFont="1" applyFill="1" applyBorder="1"/>
    <xf numFmtId="10" fontId="4" fillId="0" borderId="77" xfId="0" applyNumberFormat="1" applyFont="1" applyFill="1" applyBorder="1"/>
    <xf numFmtId="0" fontId="38" fillId="9" borderId="45" xfId="0" applyFont="1" applyFill="1" applyBorder="1" applyAlignment="1">
      <alignment horizontal="center"/>
    </xf>
    <xf numFmtId="164" fontId="4" fillId="8" borderId="45" xfId="0" applyNumberFormat="1" applyFont="1" applyFill="1" applyBorder="1" applyAlignment="1">
      <alignment horizontal="center"/>
    </xf>
    <xf numFmtId="10" fontId="4" fillId="23" borderId="45" xfId="0" applyNumberFormat="1" applyFont="1" applyFill="1" applyBorder="1"/>
    <xf numFmtId="0" fontId="4" fillId="11" borderId="78" xfId="0" applyFont="1" applyFill="1" applyBorder="1" applyAlignment="1">
      <alignment horizontal="center"/>
    </xf>
    <xf numFmtId="164" fontId="4" fillId="10" borderId="79" xfId="0" applyNumberFormat="1" applyFont="1" applyFill="1" applyBorder="1" applyAlignment="1">
      <alignment horizontal="center"/>
    </xf>
    <xf numFmtId="10" fontId="4" fillId="8" borderId="79" xfId="0" applyNumberFormat="1" applyFont="1" applyFill="1" applyBorder="1"/>
    <xf numFmtId="10" fontId="4" fillId="23" borderId="79" xfId="0" applyNumberFormat="1" applyFont="1" applyFill="1" applyBorder="1"/>
    <xf numFmtId="0" fontId="38" fillId="13" borderId="78" xfId="0" applyFont="1" applyFill="1" applyBorder="1" applyAlignment="1">
      <alignment horizontal="center"/>
    </xf>
    <xf numFmtId="164" fontId="4" fillId="12" borderId="79" xfId="0" applyNumberFormat="1" applyFont="1" applyFill="1" applyBorder="1" applyAlignment="1">
      <alignment horizontal="center"/>
    </xf>
    <xf numFmtId="10" fontId="4" fillId="10" borderId="79" xfId="0" applyNumberFormat="1" applyFont="1" applyFill="1" applyBorder="1"/>
    <xf numFmtId="0" fontId="4" fillId="15" borderId="45" xfId="0" applyFont="1" applyFill="1" applyBorder="1" applyAlignment="1">
      <alignment horizontal="center"/>
    </xf>
    <xf numFmtId="165" fontId="4" fillId="14" borderId="45" xfId="0" applyNumberFormat="1" applyFont="1" applyFill="1" applyBorder="1" applyAlignment="1">
      <alignment horizontal="center"/>
    </xf>
    <xf numFmtId="10" fontId="4" fillId="12" borderId="45" xfId="1" applyNumberFormat="1" applyFont="1" applyFill="1" applyBorder="1"/>
    <xf numFmtId="10" fontId="4" fillId="10" borderId="45" xfId="0" applyNumberFormat="1" applyFont="1" applyFill="1" applyBorder="1"/>
    <xf numFmtId="0" fontId="4" fillId="17" borderId="45" xfId="0" applyFont="1" applyFill="1" applyBorder="1" applyAlignment="1">
      <alignment horizontal="center"/>
    </xf>
    <xf numFmtId="165" fontId="4" fillId="16" borderId="45" xfId="0" applyNumberFormat="1" applyFont="1" applyFill="1" applyBorder="1" applyAlignment="1">
      <alignment horizontal="center"/>
    </xf>
    <xf numFmtId="10" fontId="4" fillId="14" borderId="45" xfId="1" applyNumberFormat="1" applyFont="1" applyFill="1" applyBorder="1"/>
    <xf numFmtId="0" fontId="4" fillId="19" borderId="45" xfId="0" applyFont="1" applyFill="1" applyBorder="1" applyAlignment="1">
      <alignment horizontal="center"/>
    </xf>
    <xf numFmtId="165" fontId="4" fillId="18" borderId="45" xfId="0" applyNumberFormat="1" applyFont="1" applyFill="1" applyBorder="1" applyAlignment="1">
      <alignment horizontal="center"/>
    </xf>
    <xf numFmtId="10" fontId="4" fillId="16" borderId="45" xfId="1" applyNumberFormat="1" applyFont="1" applyFill="1" applyBorder="1"/>
    <xf numFmtId="0" fontId="4" fillId="22" borderId="45" xfId="0" applyFont="1" applyFill="1" applyBorder="1" applyAlignment="1">
      <alignment horizontal="center"/>
    </xf>
    <xf numFmtId="165" fontId="4" fillId="21" borderId="45" xfId="0" applyNumberFormat="1" applyFont="1" applyFill="1" applyBorder="1" applyAlignment="1">
      <alignment horizontal="center"/>
    </xf>
    <xf numFmtId="10" fontId="4" fillId="18" borderId="45" xfId="1" applyNumberFormat="1" applyFont="1" applyFill="1" applyBorder="1"/>
    <xf numFmtId="10" fontId="4" fillId="12" borderId="45" xfId="0" applyNumberFormat="1" applyFont="1" applyFill="1" applyBorder="1"/>
    <xf numFmtId="0" fontId="4" fillId="24" borderId="45" xfId="0" applyFont="1" applyFill="1" applyBorder="1" applyAlignment="1">
      <alignment horizontal="center"/>
    </xf>
    <xf numFmtId="165" fontId="4" fillId="25" borderId="45" xfId="0" applyNumberFormat="1" applyFont="1" applyFill="1" applyBorder="1" applyAlignment="1">
      <alignment horizontal="center"/>
    </xf>
    <xf numFmtId="0" fontId="15" fillId="24" borderId="33" xfId="0" applyFont="1" applyFill="1" applyBorder="1"/>
    <xf numFmtId="0" fontId="15" fillId="25" borderId="31" xfId="0" applyFont="1" applyFill="1" applyBorder="1" applyAlignment="1">
      <alignment horizontal="left"/>
    </xf>
    <xf numFmtId="164" fontId="5" fillId="25" borderId="32" xfId="0" applyNumberFormat="1" applyFont="1" applyFill="1" applyBorder="1" applyAlignment="1">
      <alignment horizontal="right"/>
    </xf>
    <xf numFmtId="4" fontId="3" fillId="24" borderId="35" xfId="0" applyNumberFormat="1" applyFont="1" applyFill="1" applyBorder="1"/>
    <xf numFmtId="10" fontId="4" fillId="21" borderId="45" xfId="1" applyNumberFormat="1" applyFont="1" applyFill="1" applyBorder="1"/>
    <xf numFmtId="0" fontId="42" fillId="0" borderId="34" xfId="0" applyFont="1" applyFill="1" applyBorder="1" applyAlignment="1">
      <alignment horizontal="center"/>
    </xf>
    <xf numFmtId="0" fontId="8" fillId="26" borderId="0" xfId="0" applyFont="1" applyFill="1" applyBorder="1"/>
    <xf numFmtId="0" fontId="42" fillId="26" borderId="0" xfId="0" applyFont="1" applyFill="1" applyBorder="1" applyAlignment="1">
      <alignment horizontal="center"/>
    </xf>
    <xf numFmtId="4" fontId="3" fillId="26" borderId="0" xfId="0" applyNumberFormat="1" applyFont="1" applyFill="1" applyBorder="1" applyAlignment="1">
      <alignment horizontal="center"/>
    </xf>
    <xf numFmtId="4" fontId="3" fillId="26" borderId="0" xfId="0" applyNumberFormat="1" applyFont="1" applyFill="1" applyBorder="1"/>
    <xf numFmtId="0" fontId="0" fillId="26" borderId="0" xfId="0" applyFill="1"/>
    <xf numFmtId="0" fontId="3" fillId="26" borderId="31" xfId="0" applyFont="1" applyFill="1" applyBorder="1" applyAlignment="1">
      <alignment horizontal="left"/>
    </xf>
    <xf numFmtId="9" fontId="5" fillId="0" borderId="32" xfId="0" applyNumberFormat="1" applyFont="1" applyFill="1" applyBorder="1" applyAlignment="1">
      <alignment horizontal="center"/>
    </xf>
    <xf numFmtId="10" fontId="4" fillId="25" borderId="45" xfId="1" applyNumberFormat="1" applyFont="1" applyFill="1" applyBorder="1"/>
    <xf numFmtId="0" fontId="10" fillId="0" borderId="25" xfId="0" applyFont="1" applyFill="1" applyBorder="1" applyAlignment="1">
      <alignment horizontal="center" vertical="center" wrapText="1"/>
    </xf>
    <xf numFmtId="164" fontId="5" fillId="27" borderId="32" xfId="0" applyNumberFormat="1" applyFont="1" applyFill="1" applyBorder="1" applyAlignment="1">
      <alignment horizontal="right"/>
    </xf>
    <xf numFmtId="4" fontId="3" fillId="28" borderId="35" xfId="0" applyNumberFormat="1" applyFont="1" applyFill="1" applyBorder="1"/>
    <xf numFmtId="165" fontId="4" fillId="27" borderId="45" xfId="0" applyNumberFormat="1" applyFont="1" applyFill="1" applyBorder="1" applyAlignment="1">
      <alignment horizontal="center"/>
    </xf>
    <xf numFmtId="0" fontId="4" fillId="28" borderId="45" xfId="0" applyFont="1" applyFill="1" applyBorder="1" applyAlignment="1">
      <alignment horizontal="center"/>
    </xf>
    <xf numFmtId="0" fontId="15" fillId="28" borderId="33" xfId="0" applyFont="1" applyFill="1" applyBorder="1"/>
    <xf numFmtId="0" fontId="15" fillId="27" borderId="31" xfId="0" applyFont="1" applyFill="1" applyBorder="1" applyAlignment="1">
      <alignment horizontal="left"/>
    </xf>
    <xf numFmtId="167" fontId="2" fillId="29" borderId="80" xfId="0" applyNumberFormat="1" applyFont="1" applyFill="1" applyBorder="1" applyAlignment="1">
      <alignment horizontal="right"/>
    </xf>
    <xf numFmtId="2" fontId="2" fillId="29" borderId="23" xfId="0" applyNumberFormat="1" applyFont="1" applyFill="1" applyBorder="1"/>
    <xf numFmtId="10" fontId="4" fillId="29" borderId="23" xfId="0" applyNumberFormat="1" applyFont="1" applyFill="1" applyBorder="1"/>
    <xf numFmtId="10" fontId="4" fillId="29" borderId="24" xfId="0" applyNumberFormat="1" applyFont="1" applyFill="1" applyBorder="1"/>
    <xf numFmtId="0" fontId="22" fillId="29" borderId="42" xfId="0" applyFont="1" applyFill="1" applyBorder="1" applyAlignment="1">
      <alignment horizontal="left"/>
    </xf>
    <xf numFmtId="0" fontId="28" fillId="29" borderId="9" xfId="0" applyFont="1" applyFill="1" applyBorder="1" applyAlignment="1">
      <alignment horizontal="center"/>
    </xf>
    <xf numFmtId="4" fontId="26" fillId="29" borderId="44" xfId="0" applyNumberFormat="1" applyFont="1" applyFill="1" applyBorder="1" applyAlignment="1">
      <alignment horizontal="right"/>
    </xf>
    <xf numFmtId="4" fontId="26" fillId="29" borderId="12" xfId="0" applyNumberFormat="1" applyFont="1" applyFill="1" applyBorder="1" applyAlignment="1">
      <alignment horizontal="right"/>
    </xf>
    <xf numFmtId="4" fontId="26" fillId="29" borderId="38" xfId="0" applyNumberFormat="1" applyFont="1" applyFill="1" applyBorder="1" applyAlignment="1">
      <alignment horizontal="right"/>
    </xf>
    <xf numFmtId="4" fontId="26" fillId="29" borderId="21" xfId="0" applyNumberFormat="1" applyFont="1" applyFill="1" applyBorder="1" applyAlignment="1">
      <alignment horizontal="right"/>
    </xf>
    <xf numFmtId="4" fontId="26" fillId="29" borderId="40" xfId="0" applyNumberFormat="1" applyFont="1" applyFill="1" applyBorder="1" applyAlignment="1">
      <alignment horizontal="right"/>
    </xf>
    <xf numFmtId="0" fontId="27" fillId="29" borderId="5" xfId="0" applyFont="1" applyFill="1" applyBorder="1" applyAlignment="1">
      <alignment horizontal="center"/>
    </xf>
    <xf numFmtId="0" fontId="24" fillId="29" borderId="16" xfId="0" applyFont="1" applyFill="1" applyBorder="1" applyAlignment="1">
      <alignment horizontal="center"/>
    </xf>
    <xf numFmtId="10" fontId="27" fillId="29" borderId="34" xfId="0" applyNumberFormat="1" applyFont="1" applyFill="1" applyBorder="1" applyAlignment="1">
      <alignment horizontal="right"/>
    </xf>
    <xf numFmtId="10" fontId="27" fillId="29" borderId="54" xfId="0" applyNumberFormat="1" applyFont="1" applyFill="1" applyBorder="1" applyAlignment="1">
      <alignment horizontal="right"/>
    </xf>
    <xf numFmtId="10" fontId="27" fillId="29" borderId="56" xfId="0" applyNumberFormat="1" applyFont="1" applyFill="1" applyBorder="1" applyAlignment="1">
      <alignment horizontal="right"/>
    </xf>
    <xf numFmtId="10" fontId="27" fillId="29" borderId="15" xfId="1" applyNumberFormat="1" applyFont="1" applyFill="1" applyBorder="1" applyAlignment="1">
      <alignment horizontal="right"/>
    </xf>
    <xf numFmtId="2" fontId="20" fillId="3" borderId="18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top"/>
    </xf>
    <xf numFmtId="0" fontId="21" fillId="2" borderId="25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2" borderId="27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FBFECE"/>
      <color rgb="FFBCE292"/>
      <color rgb="FFB5EBCB"/>
      <color rgb="FFCCFFCC"/>
      <color rgb="FF66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Fluctuation vs base period</c:v>
          </c:tx>
          <c:cat>
            <c:strRef>
              <c:f>Report!$B$17:$B$22</c:f>
              <c:strCache>
                <c:ptCount val="6"/>
                <c:pt idx="0">
                  <c:v>15th March-16th April 2021</c:v>
                </c:pt>
                <c:pt idx="1">
                  <c:v>13/04/2021</c:v>
                </c:pt>
                <c:pt idx="2">
                  <c:v>19/04/2021</c:v>
                </c:pt>
                <c:pt idx="3">
                  <c:v>26/04/2021</c:v>
                </c:pt>
                <c:pt idx="4">
                  <c:v>04/05/2021</c:v>
                </c:pt>
                <c:pt idx="5">
                  <c:v>Average 2021</c:v>
                </c:pt>
              </c:strCache>
            </c:strRef>
          </c:cat>
          <c:val>
            <c:numRef>
              <c:f>Report!$E$18:$E$22</c:f>
              <c:numCache>
                <c:formatCode>0.00%</c:formatCode>
                <c:ptCount val="5"/>
                <c:pt idx="0">
                  <c:v>1.1809933774750902E-2</c:v>
                </c:pt>
                <c:pt idx="1">
                  <c:v>3.3403616869239275E-2</c:v>
                </c:pt>
                <c:pt idx="2">
                  <c:v>3.6692051221305631E-3</c:v>
                </c:pt>
                <c:pt idx="3">
                  <c:v>-6.1760366497736639E-3</c:v>
                </c:pt>
                <c:pt idx="4">
                  <c:v>1.0676679779086555E-2</c:v>
                </c:pt>
              </c:numCache>
            </c:numRef>
          </c:val>
        </c:ser>
        <c:ser>
          <c:idx val="1"/>
          <c:order val="1"/>
          <c:tx>
            <c:v>Weekly fluctuations</c:v>
          </c:tx>
          <c:cat>
            <c:strRef>
              <c:f>Report!$B$17:$B$22</c:f>
              <c:strCache>
                <c:ptCount val="6"/>
                <c:pt idx="0">
                  <c:v>15th March-16th April 2021</c:v>
                </c:pt>
                <c:pt idx="1">
                  <c:v>13/04/2021</c:v>
                </c:pt>
                <c:pt idx="2">
                  <c:v>19/04/2021</c:v>
                </c:pt>
                <c:pt idx="3">
                  <c:v>26/04/2021</c:v>
                </c:pt>
                <c:pt idx="4">
                  <c:v>04/05/2021</c:v>
                </c:pt>
                <c:pt idx="5">
                  <c:v>Average 2021</c:v>
                </c:pt>
              </c:strCache>
            </c:strRef>
          </c:cat>
          <c:val>
            <c:numRef>
              <c:f>Report!$F$18:$F$22</c:f>
              <c:numCache>
                <c:formatCode>0.00%</c:formatCode>
                <c:ptCount val="5"/>
                <c:pt idx="0">
                  <c:v>1.1809933774750902E-2</c:v>
                </c:pt>
                <c:pt idx="1">
                  <c:v>2.1341639742485086E-2</c:v>
                </c:pt>
                <c:pt idx="2">
                  <c:v>-2.8773280121847336E-2</c:v>
                </c:pt>
                <c:pt idx="3">
                  <c:v>-9.8092496229433834E-3</c:v>
                </c:pt>
                <c:pt idx="4">
                  <c:v>1.695744623831473E-2</c:v>
                </c:pt>
              </c:numCache>
            </c:numRef>
          </c:val>
        </c:ser>
        <c:marker val="1"/>
        <c:axId val="80139776"/>
        <c:axId val="80141312"/>
      </c:lineChart>
      <c:catAx>
        <c:axId val="80139776"/>
        <c:scaling>
          <c:orientation val="minMax"/>
        </c:scaling>
        <c:axPos val="b"/>
        <c:tickLblPos val="nextTo"/>
        <c:crossAx val="80141312"/>
        <c:crosses val="autoZero"/>
        <c:auto val="1"/>
        <c:lblAlgn val="ctr"/>
        <c:lblOffset val="100"/>
      </c:catAx>
      <c:valAx>
        <c:axId val="80141312"/>
        <c:scaling>
          <c:orientation val="minMax"/>
        </c:scaling>
        <c:axPos val="l"/>
        <c:majorGridlines/>
        <c:numFmt formatCode="0.00%" sourceLinked="1"/>
        <c:tickLblPos val="nextTo"/>
        <c:crossAx val="801397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- 2021</a:t>
            </a:r>
          </a:p>
        </c:rich>
      </c:tx>
      <c:layout>
        <c:manualLayout>
          <c:xMode val="edge"/>
          <c:yMode val="edge"/>
          <c:x val="0.42059797667916132"/>
          <c:y val="0.1961483550874531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234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F24-4048-85A7-D253FC0B78A5}"/>
              </c:ext>
            </c:extLst>
          </c:dPt>
          <c:dPt>
            <c:idx val="2"/>
            <c:spPr>
              <a:gradFill rotWithShape="0">
                <a:gsLst>
                  <a:gs pos="0">
                    <a:schemeClr val="tx2">
                      <a:lumMod val="20000"/>
                      <a:lumOff val="8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24-4048-85A7-D253FC0B78A5}"/>
              </c:ext>
            </c:extLst>
          </c:dPt>
          <c:dPt>
            <c:idx val="3"/>
            <c:spPr>
              <a:gradFill rotWithShape="0"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F24-4048-85A7-D253FC0B78A5}"/>
              </c:ext>
            </c:extLst>
          </c:dPt>
          <c:dPt>
            <c:idx val="4"/>
            <c:spPr>
              <a:gradFill rotWithShape="0">
                <a:gsLst>
                  <a:gs pos="0">
                    <a:schemeClr val="accent6">
                      <a:lumMod val="60000"/>
                      <a:lumOff val="4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24-4048-85A7-D253FC0B78A5}"/>
              </c:ext>
            </c:extLst>
          </c:dPt>
          <c:dPt>
            <c:idx val="5"/>
            <c:spPr>
              <a:gradFill rotWithShape="0">
                <a:gsLst>
                  <a:gs pos="0">
                    <a:srgbClr val="FF00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4-4048-85A7-D253FC0B78A5}"/>
                </c:ext>
              </c:extLst>
            </c:dLbl>
            <c:dLbl>
              <c:idx val="1"/>
              <c:layout>
                <c:manualLayout>
                  <c:x val="4.8837973586053032E-17"/>
                  <c:y val="4.011816733231938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4-4048-85A7-D253FC0B78A5}"/>
                </c:ext>
              </c:extLst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4-4048-85A7-D253FC0B78A5}"/>
                </c:ext>
              </c:extLst>
            </c:dLbl>
            <c:dLbl>
              <c:idx val="3"/>
              <c:layout>
                <c:manualLayout>
                  <c:x val="0"/>
                  <c:y val="3.438700057055989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4-4048-85A7-D253FC0B78A5}"/>
                </c:ext>
              </c:extLst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4-4048-85A7-D253FC0B78A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Val val="1"/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Report!$B$17:$B$22</c:f>
              <c:strCache>
                <c:ptCount val="6"/>
                <c:pt idx="0">
                  <c:v>15th March-16th April 2021</c:v>
                </c:pt>
                <c:pt idx="1">
                  <c:v>13/04/2021</c:v>
                </c:pt>
                <c:pt idx="2">
                  <c:v>19/04/2021</c:v>
                </c:pt>
                <c:pt idx="3">
                  <c:v>26/04/2021</c:v>
                </c:pt>
                <c:pt idx="4">
                  <c:v>04/05/2021</c:v>
                </c:pt>
                <c:pt idx="5">
                  <c:v>Average 2021</c:v>
                </c:pt>
              </c:strCache>
            </c:strRef>
          </c:cat>
          <c:val>
            <c:numRef>
              <c:f>Report!$C$17:$C$22</c:f>
              <c:numCache>
                <c:formatCode>0.00</c:formatCode>
                <c:ptCount val="6"/>
                <c:pt idx="0">
                  <c:v>2920.7308833534626</c:v>
                </c:pt>
                <c:pt idx="1">
                  <c:v>2995.4814428341392</c:v>
                </c:pt>
                <c:pt idx="2">
                  <c:v>3155.971896537842</c:v>
                </c:pt>
                <c:pt idx="3">
                  <c:v>2949.2278819875778</c:v>
                </c:pt>
                <c:pt idx="4">
                  <c:v>2885.8167153209115</c:v>
                </c:pt>
                <c:pt idx="5">
                  <c:v>2996.6244841701177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F24-4048-85A7-D253FC0B78A5}"/>
            </c:ext>
          </c:extLst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Report!$B$17:$B$22</c:f>
              <c:strCache>
                <c:ptCount val="6"/>
                <c:pt idx="0">
                  <c:v>15th March-16th April 2021</c:v>
                </c:pt>
                <c:pt idx="1">
                  <c:v>13/04/2021</c:v>
                </c:pt>
                <c:pt idx="2">
                  <c:v>19/04/2021</c:v>
                </c:pt>
                <c:pt idx="3">
                  <c:v>26/04/2021</c:v>
                </c:pt>
                <c:pt idx="4">
                  <c:v>04/05/2021</c:v>
                </c:pt>
                <c:pt idx="5">
                  <c:v>Average 2021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24-4048-85A7-D253FC0B78A5}"/>
            </c:ext>
          </c:extLst>
        </c:ser>
        <c:axId val="81113856"/>
        <c:axId val="81115392"/>
      </c:barChart>
      <c:catAx>
        <c:axId val="811138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15392"/>
        <c:crosses val="autoZero"/>
        <c:auto val="1"/>
        <c:lblAlgn val="ctr"/>
        <c:lblOffset val="100"/>
        <c:tickLblSkip val="1"/>
        <c:tickMarkSkip val="1"/>
      </c:catAx>
      <c:valAx>
        <c:axId val="81115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7106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13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4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0.32696107530086393"/>
          <c:y val="0.94687615746707565"/>
          <c:w val="0.39021954423529231"/>
          <c:h val="4.46927374301695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899232025983521E-2"/>
          <c:y val="0.3083176602924636"/>
          <c:w val="0.92335295439714737"/>
          <c:h val="0.60476400449943779"/>
        </c:manualLayout>
      </c:layout>
      <c:lineChart>
        <c:grouping val="standard"/>
        <c:ser>
          <c:idx val="0"/>
          <c:order val="0"/>
          <c:tx>
            <c:v>Fluctuation vs base period</c:v>
          </c:tx>
          <c:cat>
            <c:strRef>
              <c:f>Report!$B$18:$B$22</c:f>
              <c:strCache>
                <c:ptCount val="5"/>
                <c:pt idx="0">
                  <c:v>13/04/2021</c:v>
                </c:pt>
                <c:pt idx="1">
                  <c:v>19/04/2021</c:v>
                </c:pt>
                <c:pt idx="2">
                  <c:v>26/04/2021</c:v>
                </c:pt>
                <c:pt idx="3">
                  <c:v>04/05/2021</c:v>
                </c:pt>
                <c:pt idx="4">
                  <c:v>Average 2021</c:v>
                </c:pt>
              </c:strCache>
            </c:strRef>
          </c:cat>
          <c:val>
            <c:numRef>
              <c:f>Report!$E$18:$E$22</c:f>
              <c:numCache>
                <c:formatCode>0.00%</c:formatCode>
                <c:ptCount val="5"/>
                <c:pt idx="0">
                  <c:v>1.1809933774750902E-2</c:v>
                </c:pt>
                <c:pt idx="1">
                  <c:v>3.3403616869239275E-2</c:v>
                </c:pt>
                <c:pt idx="2">
                  <c:v>3.6692051221305631E-3</c:v>
                </c:pt>
                <c:pt idx="3">
                  <c:v>-6.1760366497736639E-3</c:v>
                </c:pt>
                <c:pt idx="4">
                  <c:v>1.0676679779086555E-2</c:v>
                </c:pt>
              </c:numCache>
            </c:numRef>
          </c:val>
        </c:ser>
        <c:ser>
          <c:idx val="1"/>
          <c:order val="1"/>
          <c:tx>
            <c:v>Weekly fluctuations</c:v>
          </c:tx>
          <c:cat>
            <c:strRef>
              <c:f>Report!$B$18:$B$22</c:f>
              <c:strCache>
                <c:ptCount val="5"/>
                <c:pt idx="0">
                  <c:v>13/04/2021</c:v>
                </c:pt>
                <c:pt idx="1">
                  <c:v>19/04/2021</c:v>
                </c:pt>
                <c:pt idx="2">
                  <c:v>26/04/2021</c:v>
                </c:pt>
                <c:pt idx="3">
                  <c:v>04/05/2021</c:v>
                </c:pt>
                <c:pt idx="4">
                  <c:v>Average 2021</c:v>
                </c:pt>
              </c:strCache>
            </c:strRef>
          </c:cat>
          <c:val>
            <c:numRef>
              <c:f>Report!$F$18:$F$22</c:f>
              <c:numCache>
                <c:formatCode>0.00%</c:formatCode>
                <c:ptCount val="5"/>
                <c:pt idx="0">
                  <c:v>1.1809933774750902E-2</c:v>
                </c:pt>
                <c:pt idx="1">
                  <c:v>2.1341639742485086E-2</c:v>
                </c:pt>
                <c:pt idx="2">
                  <c:v>-2.8773280121847336E-2</c:v>
                </c:pt>
                <c:pt idx="3">
                  <c:v>-9.8092496229433834E-3</c:v>
                </c:pt>
                <c:pt idx="4">
                  <c:v>1.695744623831473E-2</c:v>
                </c:pt>
              </c:numCache>
            </c:numRef>
          </c:val>
        </c:ser>
        <c:marker val="1"/>
        <c:axId val="81147008"/>
        <c:axId val="81148544"/>
      </c:lineChart>
      <c:catAx>
        <c:axId val="81147008"/>
        <c:scaling>
          <c:orientation val="minMax"/>
        </c:scaling>
        <c:axPos val="b"/>
        <c:minorGridlines/>
        <c:numFmt formatCode="@" sourceLinked="0"/>
        <c:majorTickMark val="cross"/>
        <c:minorTickMark val="cross"/>
        <c:tickLblPos val="nextTo"/>
        <c:spPr>
          <a:noFill/>
          <a:ln>
            <a:solidFill>
              <a:srgbClr val="000000"/>
            </a:solidFill>
          </a:ln>
        </c:spPr>
        <c:txPr>
          <a:bodyPr rot="2700000"/>
          <a:lstStyle/>
          <a:p>
            <a:pPr>
              <a:defRPr/>
            </a:pPr>
            <a:endParaRPr lang="en-US"/>
          </a:p>
        </c:txPr>
        <c:crossAx val="81148544"/>
        <c:crosses val="autoZero"/>
        <c:auto val="1"/>
        <c:lblAlgn val="ctr"/>
        <c:lblOffset val="100"/>
        <c:tickLblSkip val="1"/>
      </c:catAx>
      <c:valAx>
        <c:axId val="81148544"/>
        <c:scaling>
          <c:orientation val="minMax"/>
        </c:scaling>
        <c:axPos val="l"/>
        <c:majorGridlines/>
        <c:numFmt formatCode="0.00%" sourceLinked="1"/>
        <c:tickLblPos val="nextTo"/>
        <c:crossAx val="81147008"/>
        <c:crosses val="autoZero"/>
        <c:crossBetween val="midCat"/>
        <c:majorUnit val="5.0000000000000018E-3"/>
      </c:valAx>
      <c:spPr>
        <a:gradFill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r"/>
      <c:layout>
        <c:manualLayout>
          <c:xMode val="edge"/>
          <c:yMode val="edge"/>
          <c:x val="0.36178773649774548"/>
          <c:y val="0.92269921259842558"/>
          <c:w val="0.18104015497628426"/>
          <c:h val="6.8887289088863893E-2"/>
        </c:manualLayout>
      </c:layout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Fatouch Plate Price </a:t>
            </a:r>
            <a:r>
              <a:rPr lang="en-US" sz="1600"/>
              <a:t>Yearly Change in %</a:t>
            </a:r>
          </a:p>
          <a:p>
            <a:pPr>
              <a:defRPr/>
            </a:pPr>
            <a:r>
              <a:rPr lang="en-US" sz="1600"/>
              <a:t>2011-2021</a:t>
            </a:r>
          </a:p>
        </c:rich>
      </c:tx>
      <c:layout>
        <c:manualLayout>
          <c:xMode val="edge"/>
          <c:yMode val="edge"/>
          <c:x val="0.3277860416701644"/>
          <c:y val="0.11510793105729807"/>
        </c:manualLayout>
      </c:layout>
    </c:title>
    <c:plotArea>
      <c:layout>
        <c:manualLayout>
          <c:layoutTarget val="inner"/>
          <c:xMode val="edge"/>
          <c:yMode val="edge"/>
          <c:x val="9.0337685062094525E-2"/>
          <c:y val="0.25675307415216653"/>
          <c:w val="0.8691985092772494"/>
          <c:h val="0.67546889865275384"/>
        </c:manualLayout>
      </c:layout>
      <c:lineChart>
        <c:grouping val="standard"/>
        <c:ser>
          <c:idx val="1"/>
          <c:order val="0"/>
          <c:tx>
            <c:strRef>
              <c:f>Comparison!$C$87</c:f>
              <c:strCache>
                <c:ptCount val="1"/>
                <c:pt idx="0">
                  <c:v>Yearly Change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gradFill>
                <a:gsLst>
                  <a:gs pos="0">
                    <a:srgbClr val="C00000"/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3.4557235421166323E-2"/>
                  <c:y val="-3.2051287443853493E-2"/>
                </c:manualLayout>
              </c:layout>
              <c:showVal val="1"/>
            </c:dLbl>
            <c:dLbl>
              <c:idx val="2"/>
              <c:layout>
                <c:manualLayout>
                  <c:x val="-3.023758099352053E-2"/>
                  <c:y val="-3.8461544932624159E-2"/>
                </c:manualLayout>
              </c:layout>
              <c:showVal val="1"/>
            </c:dLbl>
            <c:dLbl>
              <c:idx val="3"/>
              <c:layout>
                <c:manualLayout>
                  <c:x val="-3.023758099352053E-2"/>
                  <c:y val="-3.2051287443853493E-2"/>
                </c:manualLayout>
              </c:layout>
              <c:showVal val="1"/>
            </c:dLbl>
            <c:dLbl>
              <c:idx val="4"/>
              <c:layout>
                <c:manualLayout>
                  <c:x val="-3.023758099352053E-2"/>
                  <c:y val="-4.4871802421394845E-2"/>
                </c:manualLayout>
              </c:layout>
              <c:showVal val="1"/>
            </c:dLbl>
            <c:dLbl>
              <c:idx val="5"/>
              <c:layout>
                <c:manualLayout>
                  <c:x val="-2.5917926565874747E-2"/>
                  <c:y val="-3.2051287443853493E-2"/>
                </c:manualLayout>
              </c:layout>
              <c:showVal val="1"/>
            </c:dLbl>
            <c:dLbl>
              <c:idx val="6"/>
              <c:layout>
                <c:manualLayout>
                  <c:x val="-2.4478041756659481E-2"/>
                  <c:y val="-4.9145307413908657E-2"/>
                </c:manualLayout>
              </c:layout>
              <c:showVal val="1"/>
            </c:dLbl>
            <c:dLbl>
              <c:idx val="7"/>
              <c:layout>
                <c:manualLayout>
                  <c:x val="-2.4478041756659481E-2"/>
                  <c:y val="-3.6324792436367256E-2"/>
                </c:manualLayout>
              </c:layout>
              <c:showVal val="1"/>
            </c:dLbl>
            <c:dLbl>
              <c:idx val="8"/>
              <c:layout>
                <c:manualLayout>
                  <c:x val="2.8797696184305254E-3"/>
                  <c:y val="-1.0683762481284486E-2"/>
                </c:manualLayout>
              </c:layout>
              <c:showVal val="1"/>
            </c:dLbl>
            <c:dLbl>
              <c:idx val="10"/>
              <c:layout>
                <c:manualLayout>
                  <c:x val="-7.1994240460763109E-2"/>
                  <c:y val="-1.2820514977541404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Val val="1"/>
            </c:dLbl>
            <c:showVal val="1"/>
          </c:dLbls>
          <c:cat>
            <c:strRef>
              <c:f>Comparison!$A$88:$A$98</c:f>
              <c:strCache>
                <c:ptCount val="11"/>
                <c:pt idx="0">
                  <c:v>Average 2011</c:v>
                </c:pt>
                <c:pt idx="1">
                  <c:v>Average 2012</c:v>
                </c:pt>
                <c:pt idx="2">
                  <c:v>Average 2013</c:v>
                </c:pt>
                <c:pt idx="3">
                  <c:v>Average 2014</c:v>
                </c:pt>
                <c:pt idx="4">
                  <c:v>Average 2015</c:v>
                </c:pt>
                <c:pt idx="5">
                  <c:v>Average 2016</c:v>
                </c:pt>
                <c:pt idx="6">
                  <c:v>Average 2017</c:v>
                </c:pt>
                <c:pt idx="7">
                  <c:v>Average 2018</c:v>
                </c:pt>
                <c:pt idx="8">
                  <c:v>Average 2019</c:v>
                </c:pt>
                <c:pt idx="9">
                  <c:v>Average 2020</c:v>
                </c:pt>
                <c:pt idx="10">
                  <c:v>Average 2021</c:v>
                </c:pt>
              </c:strCache>
            </c:strRef>
          </c:cat>
          <c:val>
            <c:numRef>
              <c:f>Comparison!$C$88:$C$98</c:f>
              <c:numCache>
                <c:formatCode>0.00%</c:formatCode>
                <c:ptCount val="11"/>
                <c:pt idx="0">
                  <c:v>0</c:v>
                </c:pt>
                <c:pt idx="1">
                  <c:v>4.2063627588815822E-2</c:v>
                </c:pt>
                <c:pt idx="2">
                  <c:v>-6.6897007018941967E-2</c:v>
                </c:pt>
                <c:pt idx="3">
                  <c:v>2.7232135898503457E-2</c:v>
                </c:pt>
                <c:pt idx="4">
                  <c:v>-6.1186638405749817E-2</c:v>
                </c:pt>
                <c:pt idx="5">
                  <c:v>1.2875011381324271E-2</c:v>
                </c:pt>
                <c:pt idx="6">
                  <c:v>-5.0142373236689082E-2</c:v>
                </c:pt>
                <c:pt idx="7">
                  <c:v>2.26920617939372E-2</c:v>
                </c:pt>
                <c:pt idx="8">
                  <c:v>3.067424439902865E-2</c:v>
                </c:pt>
                <c:pt idx="9">
                  <c:v>0.36451122697916533</c:v>
                </c:pt>
                <c:pt idx="10">
                  <c:v>1.5192200605960648</c:v>
                </c:pt>
              </c:numCache>
            </c:numRef>
          </c:val>
        </c:ser>
        <c:marker val="1"/>
        <c:axId val="81487744"/>
        <c:axId val="81489280"/>
      </c:lineChart>
      <c:catAx>
        <c:axId val="81487744"/>
        <c:scaling>
          <c:orientation val="minMax"/>
        </c:scaling>
        <c:axPos val="b"/>
        <c:minorTickMark val="cross"/>
        <c:tickLblPos val="nextTo"/>
        <c:txPr>
          <a:bodyPr rot="900000"/>
          <a:lstStyle/>
          <a:p>
            <a:pPr>
              <a:defRPr/>
            </a:pPr>
            <a:endParaRPr lang="en-US"/>
          </a:p>
        </c:txPr>
        <c:crossAx val="81489280"/>
        <c:crosses val="autoZero"/>
        <c:auto val="1"/>
        <c:lblAlgn val="ctr"/>
        <c:lblOffset val="100"/>
      </c:catAx>
      <c:valAx>
        <c:axId val="81489280"/>
        <c:scaling>
          <c:orientation val="minMax"/>
        </c:scaling>
        <c:axPos val="l"/>
        <c:majorGridlines/>
        <c:numFmt formatCode="0.00%" sourceLinked="1"/>
        <c:tickLblPos val="nextTo"/>
        <c:crossAx val="81487744"/>
        <c:crosses val="autoZero"/>
        <c:crossBetween val="between"/>
        <c:majorUnit val="0.1"/>
      </c:valAx>
      <c:spPr>
        <a:gradFill>
          <a:gsLst>
            <a:gs pos="0">
              <a:schemeClr val="bg2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</c:spPr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Fatouch</a:t>
            </a:r>
            <a:r>
              <a:rPr lang="en-US" baseline="0"/>
              <a:t> Index </a:t>
            </a:r>
            <a:r>
              <a:rPr lang="en-US" sz="1600"/>
              <a:t>Yearly Change in %</a:t>
            </a:r>
          </a:p>
          <a:p>
            <a:pPr>
              <a:defRPr/>
            </a:pPr>
            <a:r>
              <a:rPr lang="en-US" sz="1600"/>
              <a:t>2011-2021</a:t>
            </a:r>
          </a:p>
        </c:rich>
      </c:tx>
      <c:layout>
        <c:manualLayout>
          <c:xMode val="edge"/>
          <c:yMode val="edge"/>
          <c:x val="0.33979141790733208"/>
          <c:y val="0.12260538247886422"/>
        </c:manualLayout>
      </c:layout>
    </c:title>
    <c:plotArea>
      <c:layout>
        <c:manualLayout>
          <c:layoutTarget val="inner"/>
          <c:xMode val="edge"/>
          <c:yMode val="edge"/>
          <c:x val="7.604633390291865E-2"/>
          <c:y val="0.26061563046665315"/>
          <c:w val="0.88324119790369715"/>
          <c:h val="0.71156585989167342"/>
        </c:manualLayout>
      </c:layout>
      <c:lineChart>
        <c:grouping val="standard"/>
        <c:ser>
          <c:idx val="1"/>
          <c:order val="0"/>
          <c:tx>
            <c:strRef>
              <c:f>Comparison!$C$115</c:f>
              <c:strCache>
                <c:ptCount val="1"/>
                <c:pt idx="0">
                  <c:v>Yearly Change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3.4896401308615051E-2"/>
                  <c:y val="-4.0339702760084889E-2"/>
                </c:manualLayout>
              </c:layout>
              <c:showVal val="1"/>
            </c:dLbl>
            <c:dLbl>
              <c:idx val="2"/>
              <c:layout>
                <c:manualLayout>
                  <c:x val="-3.1988367866230459E-2"/>
                  <c:y val="-5.0955414012738891E-2"/>
                </c:manualLayout>
              </c:layout>
              <c:showVal val="1"/>
            </c:dLbl>
            <c:dLbl>
              <c:idx val="3"/>
              <c:layout>
                <c:manualLayout>
                  <c:x val="-2.1810250817884406E-2"/>
                  <c:y val="-3.1847133757961797E-2"/>
                </c:manualLayout>
              </c:layout>
              <c:showVal val="1"/>
            </c:dLbl>
            <c:dLbl>
              <c:idx val="4"/>
              <c:layout>
                <c:manualLayout>
                  <c:x val="-2.6172300981461293E-2"/>
                  <c:y val="-4.4585987261146508E-2"/>
                </c:manualLayout>
              </c:layout>
              <c:showVal val="1"/>
            </c:dLbl>
            <c:dLbl>
              <c:idx val="5"/>
              <c:layout>
                <c:manualLayout>
                  <c:x val="-2.6172300981461293E-2"/>
                  <c:y val="-3.6093418259023374E-2"/>
                </c:manualLayout>
              </c:layout>
              <c:showVal val="1"/>
            </c:dLbl>
            <c:dLbl>
              <c:idx val="6"/>
              <c:layout>
                <c:manualLayout>
                  <c:x val="-2.9080334423845885E-2"/>
                  <c:y val="-3.8216560509554152E-2"/>
                </c:manualLayout>
              </c:layout>
              <c:showVal val="1"/>
            </c:dLbl>
            <c:dLbl>
              <c:idx val="7"/>
              <c:layout>
                <c:manualLayout>
                  <c:x val="-3.053435114503817E-2"/>
                  <c:y val="-2.9723991507430998E-2"/>
                </c:manualLayout>
              </c:layout>
              <c:showVal val="1"/>
            </c:dLbl>
            <c:dLbl>
              <c:idx val="8"/>
              <c:layout>
                <c:manualLayout>
                  <c:x val="8.7239858376482703E-3"/>
                  <c:y val="-1.0615711252653927E-2"/>
                </c:manualLayout>
              </c:layout>
              <c:showVal val="1"/>
            </c:dLbl>
            <c:dLbl>
              <c:idx val="9"/>
              <c:layout>
                <c:manualLayout>
                  <c:x val="1.3086150490730543E-2"/>
                  <c:y val="-6.3694267515923587E-3"/>
                </c:manualLayout>
              </c:layout>
              <c:showVal val="1"/>
            </c:dLbl>
            <c:dLbl>
              <c:idx val="10"/>
              <c:layout>
                <c:manualLayout>
                  <c:x val="-7.415496727031258E-2"/>
                  <c:y val="-4.2462845010615728E-3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Val val="1"/>
            </c:dLbl>
            <c:showVal val="1"/>
          </c:dLbls>
          <c:cat>
            <c:strRef>
              <c:f>Comparison!$A$116:$A$126</c:f>
              <c:strCache>
                <c:ptCount val="11"/>
                <c:pt idx="0">
                  <c:v>Average 2011</c:v>
                </c:pt>
                <c:pt idx="1">
                  <c:v>Average 2012</c:v>
                </c:pt>
                <c:pt idx="2">
                  <c:v>Average 2013</c:v>
                </c:pt>
                <c:pt idx="3">
                  <c:v>Average 2014</c:v>
                </c:pt>
                <c:pt idx="4">
                  <c:v>Average 2015</c:v>
                </c:pt>
                <c:pt idx="5">
                  <c:v>Average 2016</c:v>
                </c:pt>
                <c:pt idx="6">
                  <c:v>Average 2017</c:v>
                </c:pt>
                <c:pt idx="7">
                  <c:v>Average 2018</c:v>
                </c:pt>
                <c:pt idx="8">
                  <c:v>Average 2019</c:v>
                </c:pt>
                <c:pt idx="9">
                  <c:v>Average 2020</c:v>
                </c:pt>
                <c:pt idx="10">
                  <c:v>Average 2021</c:v>
                </c:pt>
              </c:strCache>
            </c:strRef>
          </c:cat>
          <c:val>
            <c:numRef>
              <c:f>Comparison!$C$116:$C$126</c:f>
              <c:numCache>
                <c:formatCode>0.00%</c:formatCode>
                <c:ptCount val="11"/>
                <c:pt idx="0">
                  <c:v>0</c:v>
                </c:pt>
                <c:pt idx="1">
                  <c:v>-5.0455815061720276E-2</c:v>
                </c:pt>
                <c:pt idx="2">
                  <c:v>-0.11696675157886929</c:v>
                </c:pt>
                <c:pt idx="3">
                  <c:v>1.5626858798810303E-2</c:v>
                </c:pt>
                <c:pt idx="4">
                  <c:v>-3.3219122778245375E-2</c:v>
                </c:pt>
                <c:pt idx="5">
                  <c:v>1.7794524043176097E-2</c:v>
                </c:pt>
                <c:pt idx="6">
                  <c:v>-5.8301281334783253E-2</c:v>
                </c:pt>
                <c:pt idx="7">
                  <c:v>3.2270563900857356E-2</c:v>
                </c:pt>
                <c:pt idx="8">
                  <c:v>8.7170173145311482E-3</c:v>
                </c:pt>
                <c:pt idx="9">
                  <c:v>0.26202137159658745</c:v>
                </c:pt>
                <c:pt idx="10">
                  <c:v>2.6414844733804559</c:v>
                </c:pt>
              </c:numCache>
            </c:numRef>
          </c:val>
        </c:ser>
        <c:marker val="1"/>
        <c:axId val="81522688"/>
        <c:axId val="81524224"/>
      </c:lineChart>
      <c:catAx>
        <c:axId val="81522688"/>
        <c:scaling>
          <c:orientation val="minMax"/>
        </c:scaling>
        <c:axPos val="b"/>
        <c:minorTickMark val="cross"/>
        <c:tickLblPos val="nextTo"/>
        <c:txPr>
          <a:bodyPr rot="900000"/>
          <a:lstStyle/>
          <a:p>
            <a:pPr>
              <a:defRPr/>
            </a:pPr>
            <a:endParaRPr lang="en-US"/>
          </a:p>
        </c:txPr>
        <c:crossAx val="81524224"/>
        <c:crosses val="autoZero"/>
        <c:auto val="1"/>
        <c:lblAlgn val="ctr"/>
        <c:lblOffset val="100"/>
      </c:catAx>
      <c:valAx>
        <c:axId val="81524224"/>
        <c:scaling>
          <c:orientation val="minMax"/>
        </c:scaling>
        <c:axPos val="l"/>
        <c:majorGridlines/>
        <c:numFmt formatCode="0.00%" sourceLinked="1"/>
        <c:tickLblPos val="nextTo"/>
        <c:crossAx val="81522688"/>
        <c:crosses val="autoZero"/>
        <c:crossBetween val="between"/>
        <c:majorUnit val="0.2"/>
      </c:valAx>
      <c:spPr>
        <a:gradFill>
          <a:gsLst>
            <a:gs pos="0">
              <a:srgbClr val="EEECE1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</c:spPr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34469</xdr:rowOff>
    </xdr:to>
    <xdr:pic>
      <xdr:nvPicPr>
        <xdr:cNvPr id="3" name="Picture 57" descr="Moet Logo_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05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76201</xdr:rowOff>
    </xdr:from>
    <xdr:to>
      <xdr:col>14</xdr:col>
      <xdr:colOff>523875</xdr:colOff>
      <xdr:row>41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42</xdr:row>
      <xdr:rowOff>114301</xdr:rowOff>
    </xdr:from>
    <xdr:to>
      <xdr:col>14</xdr:col>
      <xdr:colOff>514350</xdr:colOff>
      <xdr:row>83</xdr:row>
      <xdr:rowOff>66676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0.18433</cdr:y>
    </cdr:from>
    <cdr:to>
      <cdr:x>0.2419</cdr:x>
      <cdr:y>0.24843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220237"/>
          <a:ext cx="2161249" cy="424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 General of Economy and Trade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Technical Center for Pricing Policies 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0.00107</cdr:x>
      <cdr:y>0.00626</cdr:y>
    </cdr:from>
    <cdr:to>
      <cdr:x>0.1703</cdr:x>
      <cdr:y>0.183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D36479DB-2616-46BD-9AE2-5F92AF1FA0FA}"/>
            </a:ext>
          </a:extLst>
        </cdr:cNvPr>
        <cdr:cNvPicPr>
          <a:picLocks xmlns:a="http://schemas.openxmlformats.org/drawingml/2006/main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525" y="41439"/>
          <a:ext cx="1512000" cy="117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0.0053</cdr:x>
      <cdr:y>0</cdr:y>
    </cdr:from>
    <cdr:to>
      <cdr:x>0.17364</cdr:x>
      <cdr:y>0.17649</cdr:y>
    </cdr:to>
    <cdr:pic>
      <cdr:nvPicPr>
        <cdr:cNvPr id="2" name="Picture 1" descr="Moet Logo_En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D36479DB-2616-46BD-9AE2-5F92AF1FA0FA}"/>
            </a:ext>
          </a:extLst>
        </cdr:cNvPr>
        <cdr:cNvPicPr>
          <a:picLocks xmlns:a="http://schemas.openxmlformats.org/drawingml/2006/main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7625" y="0"/>
          <a:ext cx="1512000" cy="117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0.00106</cdr:x>
      <cdr:y>0.17241</cdr:y>
    </cdr:from>
    <cdr:to>
      <cdr:x>0.24168</cdr:x>
      <cdr:y>0.23642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525" y="1143000"/>
          <a:ext cx="2161249" cy="424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ysClr val="windowText" lastClr="000000">
                  <a:lumMod val="50000"/>
                  <a:lumOff val="50000"/>
                </a:sysClr>
              </a:solidFill>
              <a:latin typeface="Times New Roman" pitchFamily="18" charset="0"/>
              <a:cs typeface="Times New Roman" pitchFamily="18" charset="0"/>
            </a:rPr>
            <a:t>Directorate General of Economy and Trade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ysClr val="windowText" lastClr="000000">
                  <a:lumMod val="50000"/>
                  <a:lumOff val="50000"/>
                </a:sysClr>
              </a:solidFill>
              <a:latin typeface="Times New Roman" pitchFamily="18" charset="0"/>
              <a:cs typeface="Times New Roman" pitchFamily="18" charset="0"/>
            </a:rPr>
            <a:t>Technical Center for Pricing Policies </a:t>
          </a:r>
          <a:endParaRPr lang="en-US" sz="900">
            <a:solidFill>
              <a:sysClr val="windowText" lastClr="000000">
                <a:lumMod val="50000"/>
                <a:lumOff val="50000"/>
              </a:sysClr>
            </a:solidFill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381000</xdr:colOff>
      <xdr:row>8</xdr:row>
      <xdr:rowOff>142875</xdr:rowOff>
    </xdr:from>
    <xdr:to>
      <xdr:col>14</xdr:col>
      <xdr:colOff>47625</xdr:colOff>
      <xdr:row>25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83918" cy="6736237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="" xmlns:a16="http://schemas.microsoft.com/office/drawing/2014/main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6" name="Picture 2" descr="Moet Logo_En">
          <a:extLst xmlns:a="http://schemas.openxmlformats.org/drawingml/2006/main">
            <a:ext uri="{FF2B5EF4-FFF2-40B4-BE49-F238E27FC236}">
              <a16:creationId xmlns="" xmlns:a16="http://schemas.microsoft.com/office/drawing/2014/main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9459" y="-29459"/>
    <xdr:ext cx="9583918" cy="666750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="" xmlns:a16="http://schemas.microsoft.com/office/drawing/2014/main" id="{D36479DB-2616-46BD-9AE2-5F92AF1FA0F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9409" y="0"/>
          <a:ext cx="1369786" cy="872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0.36168</cdr:x>
      <cdr:y>0.15906</cdr:y>
    </cdr:from>
    <cdr:to>
      <cdr:x>0.7582</cdr:x>
      <cdr:y>0.22239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6314" y="1060516"/>
          <a:ext cx="3800181" cy="422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0.41393</cdr:x>
      <cdr:y>0.12077</cdr:y>
    </cdr:from>
    <cdr:to>
      <cdr:x>0.6916</cdr:x>
      <cdr:y>0.16642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67112" y="805206"/>
          <a:ext cx="2661109" cy="304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 fontAlgn="base"/>
          <a:r>
            <a:rPr lang="en-US" sz="1200" b="1" i="0" baseline="0">
              <a:latin typeface="Arial" pitchFamily="34" charset="0"/>
              <a:ea typeface="+mn-ea"/>
              <a:cs typeface="Arial" pitchFamily="34" charset="0"/>
            </a:rPr>
            <a:t>National fatouch Index - 2021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1400175</xdr:colOff>
      <xdr:row>5</xdr:row>
      <xdr:rowOff>0</xdr:rowOff>
    </xdr:to>
    <xdr:pic>
      <xdr:nvPicPr>
        <xdr:cNvPr id="2" name="Picture 57" descr="Moet Logo_En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400175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1400175</xdr:colOff>
      <xdr:row>82</xdr:row>
      <xdr:rowOff>123824</xdr:rowOff>
    </xdr:to>
    <xdr:pic>
      <xdr:nvPicPr>
        <xdr:cNvPr id="5" name="Picture 57" descr="Moet Logo_En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735050"/>
          <a:ext cx="1400175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1400175</xdr:colOff>
      <xdr:row>110</xdr:row>
      <xdr:rowOff>123824</xdr:rowOff>
    </xdr:to>
    <xdr:pic>
      <xdr:nvPicPr>
        <xdr:cNvPr id="6" name="Picture 57" descr="Moet Logo_En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697825"/>
          <a:ext cx="1400175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39"/>
  <sheetViews>
    <sheetView topLeftCell="A11" zoomScaleNormal="100" workbookViewId="0">
      <selection activeCell="C42" sqref="C42"/>
    </sheetView>
  </sheetViews>
  <sheetFormatPr defaultRowHeight="12.75"/>
  <cols>
    <col min="1" max="1" width="23.7109375" customWidth="1"/>
    <col min="2" max="2" width="10.85546875" bestFit="1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9.42578125" bestFit="1" customWidth="1"/>
    <col min="17" max="17" width="7" bestFit="1" customWidth="1"/>
  </cols>
  <sheetData>
    <row r="2" spans="1:17" ht="21.75" customHeight="1"/>
    <row r="4" spans="1:17" ht="26.25" customHeight="1"/>
    <row r="7" spans="1:17">
      <c r="A7" s="40" t="s">
        <v>31</v>
      </c>
    </row>
    <row r="8" spans="1:17">
      <c r="A8" s="40" t="s">
        <v>30</v>
      </c>
    </row>
    <row r="9" spans="1:17">
      <c r="A9" s="37"/>
      <c r="B9" s="38"/>
      <c r="C9" s="39"/>
      <c r="D9" s="39"/>
      <c r="E9" s="274" t="s">
        <v>57</v>
      </c>
      <c r="F9" s="274"/>
      <c r="G9" s="274"/>
      <c r="H9" s="274"/>
      <c r="I9" s="274"/>
      <c r="J9" s="274"/>
      <c r="K9" s="274"/>
      <c r="L9" s="274"/>
      <c r="M9" s="274"/>
      <c r="N9" s="274"/>
      <c r="O9" s="39"/>
      <c r="P9" s="39"/>
      <c r="Q9" s="38"/>
    </row>
    <row r="10" spans="1:17">
      <c r="A10" s="41">
        <v>1000</v>
      </c>
      <c r="B10" s="6"/>
      <c r="C10" s="16"/>
      <c r="D10" s="16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16"/>
      <c r="P10" s="16"/>
      <c r="Q10" s="6"/>
    </row>
    <row r="11" spans="1:17" ht="13.5" thickBot="1">
      <c r="A11" s="1"/>
      <c r="B11" s="6"/>
      <c r="C11" s="15" t="s">
        <v>14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7" t="s">
        <v>16</v>
      </c>
    </row>
    <row r="12" spans="1:17">
      <c r="A12" s="2"/>
      <c r="B12" s="63" t="s">
        <v>19</v>
      </c>
      <c r="C12" s="64">
        <v>50</v>
      </c>
      <c r="D12" s="64">
        <v>50</v>
      </c>
      <c r="E12" s="64">
        <v>15</v>
      </c>
      <c r="F12" s="64">
        <v>10</v>
      </c>
      <c r="G12" s="64">
        <v>50</v>
      </c>
      <c r="H12" s="64">
        <v>50</v>
      </c>
      <c r="I12" s="64">
        <v>30</v>
      </c>
      <c r="J12" s="64">
        <v>10</v>
      </c>
      <c r="K12" s="64">
        <v>20</v>
      </c>
      <c r="L12" s="64">
        <v>20</v>
      </c>
      <c r="M12" s="64">
        <v>15</v>
      </c>
      <c r="N12" s="64">
        <v>5</v>
      </c>
      <c r="O12" s="64">
        <v>5</v>
      </c>
      <c r="P12" s="65">
        <v>30</v>
      </c>
      <c r="Q12" s="67">
        <v>360</v>
      </c>
    </row>
    <row r="13" spans="1:17" ht="16.5" thickBot="1">
      <c r="A13" s="2"/>
      <c r="B13" s="11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2" t="s">
        <v>13</v>
      </c>
      <c r="Q13" s="16"/>
    </row>
    <row r="14" spans="1:17" ht="16.5" thickBot="1">
      <c r="A14" s="2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16"/>
    </row>
    <row r="15" spans="1:17">
      <c r="A15" s="79" t="s">
        <v>21</v>
      </c>
      <c r="B15" s="49" t="s">
        <v>17</v>
      </c>
      <c r="C15" s="50">
        <v>4543.2000000000007</v>
      </c>
      <c r="D15" s="50">
        <v>5580.7000000000007</v>
      </c>
      <c r="E15" s="50">
        <v>4994.7000000000007</v>
      </c>
      <c r="F15" s="50">
        <v>5523.5111111111109</v>
      </c>
      <c r="G15" s="50">
        <v>4445.3</v>
      </c>
      <c r="H15" s="50">
        <v>3627.0666666666671</v>
      </c>
      <c r="I15" s="50">
        <v>4184.5</v>
      </c>
      <c r="J15" s="50">
        <v>4413.2</v>
      </c>
      <c r="K15" s="50">
        <v>3422.9249999999997</v>
      </c>
      <c r="L15" s="50">
        <v>4106.666666666667</v>
      </c>
      <c r="M15" s="51">
        <v>500000</v>
      </c>
      <c r="N15" s="51">
        <v>180000</v>
      </c>
      <c r="O15" s="51">
        <v>7854</v>
      </c>
      <c r="P15" s="51">
        <v>2500</v>
      </c>
      <c r="Q15" s="52">
        <v>242519.99083333334</v>
      </c>
    </row>
    <row r="16" spans="1:17">
      <c r="A16" s="120" t="s">
        <v>22</v>
      </c>
      <c r="B16" s="80" t="s">
        <v>14</v>
      </c>
      <c r="C16" s="81">
        <f>C15*$C$12/$A$10</f>
        <v>227.16000000000003</v>
      </c>
      <c r="D16" s="81">
        <f>D15*$D$12/$A$10</f>
        <v>279.03500000000008</v>
      </c>
      <c r="E16" s="81">
        <f>E15*$E$12/$A$10</f>
        <v>74.920500000000018</v>
      </c>
      <c r="F16" s="81">
        <f>F15*$F$12/300</f>
        <v>184.11703703703702</v>
      </c>
      <c r="G16" s="81">
        <f>G15*$G$12/$A$10</f>
        <v>222.26499999999999</v>
      </c>
      <c r="H16" s="81">
        <f>H15*$H$12/$A$10</f>
        <v>181.35333333333335</v>
      </c>
      <c r="I16" s="81">
        <f>I15*$I$12/$A$10</f>
        <v>125.535</v>
      </c>
      <c r="J16" s="81">
        <f>J15*$J$12/$A$10</f>
        <v>44.131999999999998</v>
      </c>
      <c r="K16" s="81">
        <f>K15*$K$12/$A$10</f>
        <v>68.458500000000001</v>
      </c>
      <c r="L16" s="81">
        <f>L15*$L$12/$A$10</f>
        <v>82.13333333333334</v>
      </c>
      <c r="M16" s="81">
        <f>M15*$M$12/16000</f>
        <v>468.75</v>
      </c>
      <c r="N16" s="81">
        <f>N15*$N$12/$A$10</f>
        <v>900</v>
      </c>
      <c r="O16" s="81">
        <f>O15*$O$12/700</f>
        <v>56.1</v>
      </c>
      <c r="P16" s="81">
        <f>P15*$P$12/920</f>
        <v>81.521739130434781</v>
      </c>
      <c r="Q16" s="86">
        <f>SUM(C16:P16)</f>
        <v>2995.4814428341392</v>
      </c>
    </row>
    <row r="17" spans="1:17">
      <c r="A17" s="57" t="s">
        <v>75</v>
      </c>
      <c r="B17" s="82" t="s">
        <v>14</v>
      </c>
      <c r="C17" s="13">
        <v>7.4821169333167042E-2</v>
      </c>
      <c r="D17" s="13">
        <v>8.4572795257462516E-2</v>
      </c>
      <c r="E17" s="13">
        <v>1.7891112562894815E-2</v>
      </c>
      <c r="F17" s="13">
        <v>4.7622719690095898E-2</v>
      </c>
      <c r="G17" s="13">
        <v>5.1355962063928375E-2</v>
      </c>
      <c r="H17" s="13">
        <v>6.5586323304137745E-2</v>
      </c>
      <c r="I17" s="13">
        <v>4.0075014784978498E-2</v>
      </c>
      <c r="J17" s="13">
        <v>2.606710547484092E-2</v>
      </c>
      <c r="K17" s="13">
        <v>4.3112888815266634E-2</v>
      </c>
      <c r="L17" s="13">
        <v>3.6648075752795391E-2</v>
      </c>
      <c r="M17" s="13">
        <v>0.160490650703772</v>
      </c>
      <c r="N17" s="13">
        <v>0.30814204935124223</v>
      </c>
      <c r="O17" s="13">
        <v>1.4496942155126497E-2</v>
      </c>
      <c r="P17" s="13">
        <v>2.9117190750291295E-2</v>
      </c>
      <c r="Q17" s="24">
        <v>0.99999999999999989</v>
      </c>
    </row>
    <row r="18" spans="1:17" ht="13.5" thickBot="1">
      <c r="A18" s="121" t="s">
        <v>15</v>
      </c>
      <c r="B18" s="60" t="s">
        <v>72</v>
      </c>
      <c r="C18" s="61">
        <f>C16*C17</f>
        <v>16.996376825722226</v>
      </c>
      <c r="D18" s="61">
        <f t="shared" ref="D18:L18" si="0">D16*D17</f>
        <v>23.598769924666058</v>
      </c>
      <c r="E18" s="61">
        <f t="shared" si="0"/>
        <v>1.3404110987683613</v>
      </c>
      <c r="F18" s="61">
        <f t="shared" si="0"/>
        <v>8.7681540449858186</v>
      </c>
      <c r="G18" s="61">
        <f t="shared" si="0"/>
        <v>11.414632908139039</v>
      </c>
      <c r="H18" s="61">
        <f t="shared" si="0"/>
        <v>11.894298352283062</v>
      </c>
      <c r="I18" s="61">
        <f t="shared" si="0"/>
        <v>5.0308169810322756</v>
      </c>
      <c r="J18" s="61">
        <f t="shared" si="0"/>
        <v>1.1503934988156794</v>
      </c>
      <c r="K18" s="61">
        <f>K16*K17</f>
        <v>2.9514436989599311</v>
      </c>
      <c r="L18" s="61">
        <f t="shared" si="0"/>
        <v>3.0100286218295951</v>
      </c>
      <c r="M18" s="61">
        <f>M16*M17</f>
        <v>75.229992517393129</v>
      </c>
      <c r="N18" s="61">
        <f t="shared" ref="N18:O18" si="1">N16*N17</f>
        <v>277.32784441611801</v>
      </c>
      <c r="O18" s="61">
        <f t="shared" si="1"/>
        <v>0.81327845490259654</v>
      </c>
      <c r="P18" s="61">
        <f>P16*P17</f>
        <v>2.3736840285563554</v>
      </c>
      <c r="Q18" s="87">
        <f>SUM(C18:P18)</f>
        <v>441.90012537217217</v>
      </c>
    </row>
    <row r="19" spans="1:17" ht="10.5" customHeight="1" thickBot="1">
      <c r="A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>
      <c r="A20" s="79" t="s">
        <v>21</v>
      </c>
      <c r="B20" s="49" t="s">
        <v>17</v>
      </c>
      <c r="C20" s="50">
        <v>4495.8</v>
      </c>
      <c r="D20" s="50">
        <v>6799.4</v>
      </c>
      <c r="E20" s="50">
        <v>5152.4500000000007</v>
      </c>
      <c r="F20" s="50">
        <v>5023.4222222222215</v>
      </c>
      <c r="G20" s="50">
        <v>4407.5</v>
      </c>
      <c r="H20" s="50">
        <v>4165.333333333333</v>
      </c>
      <c r="I20" s="50">
        <v>5496.5</v>
      </c>
      <c r="J20" s="50">
        <v>5447.6</v>
      </c>
      <c r="K20" s="50">
        <v>4739.666666666667</v>
      </c>
      <c r="L20" s="50">
        <v>4865</v>
      </c>
      <c r="M20" s="51">
        <v>500000</v>
      </c>
      <c r="N20" s="51">
        <v>180000</v>
      </c>
      <c r="O20" s="51">
        <v>7854</v>
      </c>
      <c r="P20" s="51">
        <v>2500</v>
      </c>
      <c r="Q20" s="52">
        <f>SUM(C20:P20)</f>
        <v>740946.6722222222</v>
      </c>
    </row>
    <row r="21" spans="1:17">
      <c r="A21" s="120" t="s">
        <v>22</v>
      </c>
      <c r="B21" s="80" t="s">
        <v>14</v>
      </c>
      <c r="C21" s="81">
        <f>C20*$C$12/$A$10</f>
        <v>224.79</v>
      </c>
      <c r="D21" s="81">
        <f>D20*$D$12/$A$10</f>
        <v>339.97</v>
      </c>
      <c r="E21" s="81">
        <f>E20*$E$12/$A$10</f>
        <v>77.286750000000012</v>
      </c>
      <c r="F21" s="81">
        <f>F20*$F$12/300</f>
        <v>167.44740740740738</v>
      </c>
      <c r="G21" s="81">
        <f>G20*$G$12/$A$10</f>
        <v>220.375</v>
      </c>
      <c r="H21" s="81">
        <f>H20*$H$12/$A$10</f>
        <v>208.26666666666665</v>
      </c>
      <c r="I21" s="81">
        <f>I20*$I$12/$A$10</f>
        <v>164.89500000000001</v>
      </c>
      <c r="J21" s="81">
        <f>J20*$J$12/$A$10</f>
        <v>54.475999999999999</v>
      </c>
      <c r="K21" s="81">
        <f>K20*$K$12/$A$10</f>
        <v>94.793333333333337</v>
      </c>
      <c r="L21" s="81">
        <f>L20*$L$12/$A$10</f>
        <v>97.3</v>
      </c>
      <c r="M21" s="81">
        <f>M20*$M$12/16000</f>
        <v>468.75</v>
      </c>
      <c r="N21" s="81">
        <f>N20*$N$12/$A$10</f>
        <v>900</v>
      </c>
      <c r="O21" s="81">
        <f>O20*$O$12/700</f>
        <v>56.1</v>
      </c>
      <c r="P21" s="81">
        <f>P20*$P$12/920</f>
        <v>81.521739130434781</v>
      </c>
      <c r="Q21" s="56">
        <f>SUM(C21:P21)</f>
        <v>3155.971896537842</v>
      </c>
    </row>
    <row r="22" spans="1:17">
      <c r="A22" s="57" t="s">
        <v>75</v>
      </c>
      <c r="B22" s="82" t="s">
        <v>14</v>
      </c>
      <c r="C22" s="13">
        <v>7.4821169333167042E-2</v>
      </c>
      <c r="D22" s="13">
        <v>8.4572795257462516E-2</v>
      </c>
      <c r="E22" s="13">
        <v>1.7891112562894815E-2</v>
      </c>
      <c r="F22" s="13">
        <v>4.7622719690095898E-2</v>
      </c>
      <c r="G22" s="13">
        <v>5.1355962063928375E-2</v>
      </c>
      <c r="H22" s="13">
        <v>6.5586323304137745E-2</v>
      </c>
      <c r="I22" s="13">
        <v>4.0075014784978498E-2</v>
      </c>
      <c r="J22" s="13">
        <v>2.606710547484092E-2</v>
      </c>
      <c r="K22" s="13">
        <v>4.3112888815266634E-2</v>
      </c>
      <c r="L22" s="13">
        <v>3.6648075752795391E-2</v>
      </c>
      <c r="M22" s="13">
        <v>0.160490650703772</v>
      </c>
      <c r="N22" s="13">
        <v>0.30814204935124223</v>
      </c>
      <c r="O22" s="13">
        <v>1.4496942155126497E-2</v>
      </c>
      <c r="P22" s="13">
        <v>2.9117190750291295E-2</v>
      </c>
      <c r="Q22" s="24">
        <v>0.99999999999999989</v>
      </c>
    </row>
    <row r="23" spans="1:17" ht="13.5" thickBot="1">
      <c r="A23" s="121" t="s">
        <v>15</v>
      </c>
      <c r="B23" s="60" t="s">
        <v>73</v>
      </c>
      <c r="C23" s="61">
        <f>C21*C22</f>
        <v>16.81905065440262</v>
      </c>
      <c r="D23" s="61">
        <f t="shared" ref="D23:L23" si="2">D21*D22</f>
        <v>28.752213203679535</v>
      </c>
      <c r="E23" s="61">
        <f t="shared" si="2"/>
        <v>1.3827459438703111</v>
      </c>
      <c r="F23" s="61">
        <f t="shared" si="2"/>
        <v>7.9743009457962497</v>
      </c>
      <c r="G23" s="61">
        <f t="shared" si="2"/>
        <v>11.317570139838216</v>
      </c>
      <c r="H23" s="61">
        <f t="shared" si="2"/>
        <v>13.659444933475086</v>
      </c>
      <c r="I23" s="61">
        <f t="shared" si="2"/>
        <v>6.6081695629690298</v>
      </c>
      <c r="J23" s="61">
        <f t="shared" si="2"/>
        <v>1.420031637847434</v>
      </c>
      <c r="K23" s="61">
        <f t="shared" si="2"/>
        <v>4.0868144404285083</v>
      </c>
      <c r="L23" s="61">
        <f t="shared" si="2"/>
        <v>3.5658577707469914</v>
      </c>
      <c r="M23" s="61">
        <f>M21*M22</f>
        <v>75.229992517393129</v>
      </c>
      <c r="N23" s="61">
        <f t="shared" ref="N23:O23" si="3">N21*N22</f>
        <v>277.32784441611801</v>
      </c>
      <c r="O23" s="61">
        <f t="shared" si="3"/>
        <v>0.81327845490259654</v>
      </c>
      <c r="P23" s="61">
        <f>P21*P22</f>
        <v>2.3736840285563554</v>
      </c>
      <c r="Q23" s="62">
        <f>SUM(C23:P23)</f>
        <v>451.33099865002407</v>
      </c>
    </row>
    <row r="24" spans="1:17" ht="12" customHeight="1" thickBot="1"/>
    <row r="25" spans="1:17">
      <c r="A25" s="79" t="s">
        <v>21</v>
      </c>
      <c r="B25" s="49" t="s">
        <v>17</v>
      </c>
      <c r="C25" s="50">
        <v>4242.8</v>
      </c>
      <c r="D25" s="50">
        <v>4949.5</v>
      </c>
      <c r="E25" s="50">
        <v>4724</v>
      </c>
      <c r="F25" s="50">
        <v>5849.6</v>
      </c>
      <c r="G25" s="50">
        <v>3857.8</v>
      </c>
      <c r="H25" s="50">
        <v>3927.0666666666671</v>
      </c>
      <c r="I25" s="50">
        <v>4858</v>
      </c>
      <c r="J25" s="50">
        <v>4398</v>
      </c>
      <c r="K25" s="50">
        <v>3598.7999999999997</v>
      </c>
      <c r="L25" s="50">
        <v>3174.8999999999996</v>
      </c>
      <c r="M25" s="51">
        <v>500000</v>
      </c>
      <c r="N25" s="51">
        <v>180000</v>
      </c>
      <c r="O25" s="51">
        <v>8268</v>
      </c>
      <c r="P25" s="51">
        <v>2500</v>
      </c>
      <c r="Q25" s="52">
        <f>SUM(C25:P25)</f>
        <v>734348.46666666667</v>
      </c>
    </row>
    <row r="26" spans="1:17">
      <c r="A26" s="120" t="s">
        <v>22</v>
      </c>
      <c r="B26" s="80" t="s">
        <v>14</v>
      </c>
      <c r="C26" s="81">
        <f>C25*$C$12/$A$10</f>
        <v>212.14</v>
      </c>
      <c r="D26" s="81">
        <f>D25*$D$12/$A$10</f>
        <v>247.47499999999999</v>
      </c>
      <c r="E26" s="81">
        <f>E25*$E$12/$A$10</f>
        <v>70.86</v>
      </c>
      <c r="F26" s="81">
        <f>F25*$F$12/300</f>
        <v>194.98666666666668</v>
      </c>
      <c r="G26" s="81">
        <f>G25*$G$12/$A$10</f>
        <v>192.89</v>
      </c>
      <c r="H26" s="81">
        <f>H25*$H$12/$A$10</f>
        <v>196.35333333333335</v>
      </c>
      <c r="I26" s="81">
        <f>I25*$I$12/$A$10</f>
        <v>145.74</v>
      </c>
      <c r="J26" s="81">
        <f>J25*$J$12/$A$10</f>
        <v>43.98</v>
      </c>
      <c r="K26" s="81">
        <f>K25*$K$12/$A$10</f>
        <v>71.975999999999999</v>
      </c>
      <c r="L26" s="81">
        <f>L25*$L$12/$A$10</f>
        <v>63.49799999999999</v>
      </c>
      <c r="M26" s="81">
        <f>M25*$M$12/16000</f>
        <v>468.75</v>
      </c>
      <c r="N26" s="81">
        <f>N25*$N$12/$A$10</f>
        <v>900</v>
      </c>
      <c r="O26" s="81">
        <f>O25*$O$12/700</f>
        <v>59.057142857142857</v>
      </c>
      <c r="P26" s="81">
        <f>P25*$P$12/920</f>
        <v>81.521739130434781</v>
      </c>
      <c r="Q26" s="56">
        <f>SUM(C26:P26)</f>
        <v>2949.2278819875778</v>
      </c>
    </row>
    <row r="27" spans="1:17">
      <c r="A27" s="57" t="s">
        <v>75</v>
      </c>
      <c r="B27" s="82" t="s">
        <v>14</v>
      </c>
      <c r="C27" s="13">
        <v>7.4821169333167042E-2</v>
      </c>
      <c r="D27" s="13">
        <v>8.4572795257462516E-2</v>
      </c>
      <c r="E27" s="13">
        <v>1.7891112562894815E-2</v>
      </c>
      <c r="F27" s="13">
        <v>4.7622719690095898E-2</v>
      </c>
      <c r="G27" s="13">
        <v>5.1355962063928375E-2</v>
      </c>
      <c r="H27" s="13">
        <v>6.5586323304137745E-2</v>
      </c>
      <c r="I27" s="13">
        <v>4.0075014784978498E-2</v>
      </c>
      <c r="J27" s="13">
        <v>2.606710547484092E-2</v>
      </c>
      <c r="K27" s="13">
        <v>4.3112888815266634E-2</v>
      </c>
      <c r="L27" s="13">
        <v>3.6648075752795391E-2</v>
      </c>
      <c r="M27" s="13">
        <v>0.160490650703772</v>
      </c>
      <c r="N27" s="13">
        <v>0.30814204935124223</v>
      </c>
      <c r="O27" s="13">
        <v>1.4496942155126497E-2</v>
      </c>
      <c r="P27" s="13">
        <v>2.9117190750291295E-2</v>
      </c>
      <c r="Q27" s="24">
        <v>0.99999999999999989</v>
      </c>
    </row>
    <row r="28" spans="1:17" ht="13.5" thickBot="1">
      <c r="A28" s="121" t="s">
        <v>15</v>
      </c>
      <c r="B28" s="60" t="s">
        <v>74</v>
      </c>
      <c r="C28" s="61">
        <f>C26*C27</f>
        <v>15.872562862338055</v>
      </c>
      <c r="D28" s="61">
        <f t="shared" ref="D28:L28" si="4">D26*D27</f>
        <v>20.929652506340535</v>
      </c>
      <c r="E28" s="61">
        <f t="shared" si="4"/>
        <v>1.2677642362067265</v>
      </c>
      <c r="F28" s="61">
        <f t="shared" si="4"/>
        <v>9.2857953699728331</v>
      </c>
      <c r="G28" s="61">
        <f t="shared" si="4"/>
        <v>9.9060515225111434</v>
      </c>
      <c r="H28" s="61">
        <f t="shared" si="4"/>
        <v>12.878093201845127</v>
      </c>
      <c r="I28" s="61">
        <f t="shared" si="4"/>
        <v>5.8405326547627663</v>
      </c>
      <c r="J28" s="61">
        <f t="shared" si="4"/>
        <v>1.1464312987835037</v>
      </c>
      <c r="K28" s="61">
        <f t="shared" si="4"/>
        <v>3.1030932853676312</v>
      </c>
      <c r="L28" s="61">
        <f t="shared" si="4"/>
        <v>2.3270795141510012</v>
      </c>
      <c r="M28" s="61">
        <f>M26*M27</f>
        <v>75.229992517393129</v>
      </c>
      <c r="N28" s="61">
        <f t="shared" ref="N28:O28" si="5">N26*N27</f>
        <v>277.32784441611801</v>
      </c>
      <c r="O28" s="61">
        <f t="shared" si="5"/>
        <v>0.85614798384704194</v>
      </c>
      <c r="P28" s="61">
        <f>P26*P27</f>
        <v>2.3736840285563554</v>
      </c>
      <c r="Q28" s="62">
        <f>SUM(C28:P28)</f>
        <v>438.34472539819382</v>
      </c>
    </row>
    <row r="29" spans="1:17" ht="12" customHeight="1" thickBot="1"/>
    <row r="30" spans="1:17">
      <c r="A30" s="79" t="s">
        <v>21</v>
      </c>
      <c r="B30" s="49" t="s">
        <v>17</v>
      </c>
      <c r="C30" s="50">
        <v>4336.6499999999996</v>
      </c>
      <c r="D30" s="50">
        <v>4256.8999999999996</v>
      </c>
      <c r="E30" s="50">
        <v>4454.1499999999996</v>
      </c>
      <c r="F30" s="50">
        <v>5034.9624999999996</v>
      </c>
      <c r="G30" s="50">
        <v>4132</v>
      </c>
      <c r="H30" s="50">
        <v>3599.2000000000003</v>
      </c>
      <c r="I30" s="50">
        <v>4637</v>
      </c>
      <c r="J30" s="50">
        <v>4149.6000000000004</v>
      </c>
      <c r="K30" s="50">
        <v>3566.666666666667</v>
      </c>
      <c r="L30" s="50">
        <v>3683.3333333333335</v>
      </c>
      <c r="M30" s="51">
        <v>500000</v>
      </c>
      <c r="N30" s="51">
        <v>180000</v>
      </c>
      <c r="O30" s="51">
        <v>8268</v>
      </c>
      <c r="P30" s="51">
        <v>2500</v>
      </c>
      <c r="Q30" s="52">
        <f>SUM(C30:P30)</f>
        <v>732618.46250000002</v>
      </c>
    </row>
    <row r="31" spans="1:17">
      <c r="A31" s="120" t="s">
        <v>22</v>
      </c>
      <c r="B31" s="80" t="s">
        <v>14</v>
      </c>
      <c r="C31" s="81">
        <f>C30*$C$12/$A$10</f>
        <v>216.83249999999998</v>
      </c>
      <c r="D31" s="81">
        <f>D30*$D$12/$A$10</f>
        <v>212.84499999999997</v>
      </c>
      <c r="E31" s="81">
        <f>E30*$E$12/$A$10</f>
        <v>66.812250000000006</v>
      </c>
      <c r="F31" s="81">
        <f>F30*$F$12/300</f>
        <v>167.83208333333334</v>
      </c>
      <c r="G31" s="81">
        <f>G30*$G$12/$A$10</f>
        <v>206.6</v>
      </c>
      <c r="H31" s="81">
        <f>H30*$H$12/$A$10</f>
        <v>179.96</v>
      </c>
      <c r="I31" s="81">
        <f>I30*$I$12/$A$10</f>
        <v>139.11000000000001</v>
      </c>
      <c r="J31" s="81">
        <f>J30*$J$12/$A$10</f>
        <v>41.496000000000002</v>
      </c>
      <c r="K31" s="81">
        <f>K30*$K$12/$A$10</f>
        <v>71.333333333333343</v>
      </c>
      <c r="L31" s="81">
        <f>L30*$L$12/$A$10</f>
        <v>73.666666666666671</v>
      </c>
      <c r="M31" s="81">
        <f>M30*$M$12/16000</f>
        <v>468.75</v>
      </c>
      <c r="N31" s="81">
        <f>N30*$N$12/$A$10</f>
        <v>900</v>
      </c>
      <c r="O31" s="81">
        <f>O30*$O$12/700</f>
        <v>59.057142857142857</v>
      </c>
      <c r="P31" s="81">
        <f>P30*$P$12/920</f>
        <v>81.521739130434781</v>
      </c>
      <c r="Q31" s="56">
        <f>SUM(C31:P31)</f>
        <v>2885.8167153209115</v>
      </c>
    </row>
    <row r="32" spans="1:17">
      <c r="A32" s="57" t="s">
        <v>75</v>
      </c>
      <c r="B32" s="82" t="s">
        <v>14</v>
      </c>
      <c r="C32" s="13">
        <v>7.4821169333167042E-2</v>
      </c>
      <c r="D32" s="13">
        <v>8.4572795257462516E-2</v>
      </c>
      <c r="E32" s="13">
        <v>1.7891112562894815E-2</v>
      </c>
      <c r="F32" s="13">
        <v>4.7622719690095898E-2</v>
      </c>
      <c r="G32" s="13">
        <v>5.1355962063928375E-2</v>
      </c>
      <c r="H32" s="13">
        <v>6.5586323304137745E-2</v>
      </c>
      <c r="I32" s="13">
        <v>4.0075014784978498E-2</v>
      </c>
      <c r="J32" s="13">
        <v>2.606710547484092E-2</v>
      </c>
      <c r="K32" s="13">
        <v>4.3112888815266634E-2</v>
      </c>
      <c r="L32" s="13">
        <v>3.6648075752795391E-2</v>
      </c>
      <c r="M32" s="13">
        <v>0.160490650703772</v>
      </c>
      <c r="N32" s="13">
        <v>0.30814204935124223</v>
      </c>
      <c r="O32" s="13">
        <v>1.4496942155126497E-2</v>
      </c>
      <c r="P32" s="13">
        <v>2.9117190750291295E-2</v>
      </c>
      <c r="Q32" s="24">
        <v>0.99999999999999989</v>
      </c>
    </row>
    <row r="33" spans="1:17" ht="13.5" thickBot="1">
      <c r="A33" s="121" t="s">
        <v>15</v>
      </c>
      <c r="B33" s="60" t="s">
        <v>33</v>
      </c>
      <c r="C33" s="61">
        <f>C31*C32</f>
        <v>16.223661199433941</v>
      </c>
      <c r="D33" s="61">
        <f t="shared" ref="D33:L33" si="6">D31*D32</f>
        <v>18.000896606574607</v>
      </c>
      <c r="E33" s="61">
        <f t="shared" si="6"/>
        <v>1.1953454853302692</v>
      </c>
      <c r="F33" s="61">
        <f t="shared" si="6"/>
        <v>7.9926202595881497</v>
      </c>
      <c r="G33" s="61">
        <f t="shared" si="6"/>
        <v>10.610141762407602</v>
      </c>
      <c r="H33" s="61">
        <f t="shared" si="6"/>
        <v>11.802914741812629</v>
      </c>
      <c r="I33" s="61">
        <f t="shared" si="6"/>
        <v>5.5748353067383594</v>
      </c>
      <c r="J33" s="61">
        <f t="shared" si="6"/>
        <v>1.081680608783999</v>
      </c>
      <c r="K33" s="61">
        <f t="shared" si="6"/>
        <v>3.0753860688223535</v>
      </c>
      <c r="L33" s="61">
        <f t="shared" si="6"/>
        <v>2.6997415804559273</v>
      </c>
      <c r="M33" s="61">
        <f>M31*M32</f>
        <v>75.229992517393129</v>
      </c>
      <c r="N33" s="61">
        <f t="shared" ref="N33:O33" si="7">N31*N32</f>
        <v>277.32784441611801</v>
      </c>
      <c r="O33" s="61">
        <f t="shared" si="7"/>
        <v>0.85614798384704194</v>
      </c>
      <c r="P33" s="61">
        <f>P31*P32</f>
        <v>2.3736840285563554</v>
      </c>
      <c r="Q33" s="62">
        <f>SUM(C33:P33)</f>
        <v>434.04489256586237</v>
      </c>
    </row>
    <row r="34" spans="1:17" ht="11.25" customHeight="1" thickBot="1">
      <c r="C34" s="84"/>
    </row>
    <row r="35" spans="1:17">
      <c r="A35" s="48" t="s">
        <v>21</v>
      </c>
      <c r="B35" s="49" t="s">
        <v>17</v>
      </c>
      <c r="C35" s="50">
        <f t="shared" ref="C35:L35" si="8">AVERAGE(C15,C20,C25,C30)</f>
        <v>4404.6124999999993</v>
      </c>
      <c r="D35" s="50">
        <f t="shared" si="8"/>
        <v>5396.625</v>
      </c>
      <c r="E35" s="50">
        <f t="shared" si="8"/>
        <v>4831.3250000000007</v>
      </c>
      <c r="F35" s="50">
        <f t="shared" si="8"/>
        <v>5357.8739583333336</v>
      </c>
      <c r="G35" s="50">
        <f t="shared" si="8"/>
        <v>4210.6499999999996</v>
      </c>
      <c r="H35" s="50">
        <f t="shared" si="8"/>
        <v>3829.666666666667</v>
      </c>
      <c r="I35" s="50">
        <f t="shared" si="8"/>
        <v>4794</v>
      </c>
      <c r="J35" s="50">
        <f t="shared" si="8"/>
        <v>4602.1000000000004</v>
      </c>
      <c r="K35" s="50">
        <f t="shared" si="8"/>
        <v>3832.0145833333336</v>
      </c>
      <c r="L35" s="50">
        <f t="shared" si="8"/>
        <v>3957.4750000000004</v>
      </c>
      <c r="M35" s="51">
        <v>500000</v>
      </c>
      <c r="N35" s="51">
        <v>180000</v>
      </c>
      <c r="O35" s="51">
        <f>AVERAGE(O15,O20,O25,O30)</f>
        <v>8061</v>
      </c>
      <c r="P35" s="51">
        <v>2500</v>
      </c>
      <c r="Q35" s="52">
        <f>SUM(C35:P35)</f>
        <v>735777.34270833328</v>
      </c>
    </row>
    <row r="36" spans="1:17">
      <c r="A36" s="53" t="s">
        <v>22</v>
      </c>
      <c r="B36" s="54" t="s">
        <v>14</v>
      </c>
      <c r="C36" s="55">
        <f>C35*$C$12/$A$10</f>
        <v>220.23062499999997</v>
      </c>
      <c r="D36" s="55">
        <f>D35*$D$12/$A$10</f>
        <v>269.83125000000001</v>
      </c>
      <c r="E36" s="55">
        <f>E35*$E$12/$A$10</f>
        <v>72.469875000000016</v>
      </c>
      <c r="F36" s="55">
        <f>F35*$F$12/300</f>
        <v>178.59579861111112</v>
      </c>
      <c r="G36" s="55">
        <f>G35*$G$12/$A$10</f>
        <v>210.53249999999997</v>
      </c>
      <c r="H36" s="55">
        <f>H35*$H$12/$A$10</f>
        <v>191.48333333333335</v>
      </c>
      <c r="I36" s="55">
        <f>I35*$I$12/$A$10</f>
        <v>143.82</v>
      </c>
      <c r="J36" s="55">
        <f>J35*$J$12/$A$10</f>
        <v>46.021000000000001</v>
      </c>
      <c r="K36" s="55">
        <f>K35*$K$12/$A$10</f>
        <v>76.64029166666667</v>
      </c>
      <c r="L36" s="55">
        <f>L35*$L$12/$A$10</f>
        <v>79.149500000000003</v>
      </c>
      <c r="M36" s="55">
        <f>M35*$M$12/16000</f>
        <v>468.75</v>
      </c>
      <c r="N36" s="55">
        <f>N35*$N$12/$A$10</f>
        <v>900</v>
      </c>
      <c r="O36" s="55">
        <f>O35*$O$12/700</f>
        <v>57.578571428571429</v>
      </c>
      <c r="P36" s="81">
        <f>P35*$P$12/920</f>
        <v>81.521739130434781</v>
      </c>
      <c r="Q36" s="56">
        <f>SUM(C36:P36)</f>
        <v>2996.6244841701177</v>
      </c>
    </row>
    <row r="37" spans="1:17">
      <c r="A37" s="57" t="s">
        <v>75</v>
      </c>
      <c r="B37" s="58" t="s">
        <v>14</v>
      </c>
      <c r="C37" s="83">
        <v>7.4821169333167042E-2</v>
      </c>
      <c r="D37" s="83">
        <v>8.4572795257462516E-2</v>
      </c>
      <c r="E37" s="83">
        <v>1.7891112562894815E-2</v>
      </c>
      <c r="F37" s="83">
        <v>4.7622719690095898E-2</v>
      </c>
      <c r="G37" s="83">
        <v>5.1355962063928375E-2</v>
      </c>
      <c r="H37" s="83">
        <v>6.5586323304137745E-2</v>
      </c>
      <c r="I37" s="83">
        <v>4.0075014784978498E-2</v>
      </c>
      <c r="J37" s="83">
        <v>2.606710547484092E-2</v>
      </c>
      <c r="K37" s="83">
        <v>4.3112888815266634E-2</v>
      </c>
      <c r="L37" s="83">
        <v>3.6648075752795391E-2</v>
      </c>
      <c r="M37" s="83">
        <v>0.160490650703772</v>
      </c>
      <c r="N37" s="83">
        <v>0.30814204935124223</v>
      </c>
      <c r="O37" s="83">
        <v>1.4496942155126497E-2</v>
      </c>
      <c r="P37" s="83">
        <v>2.9117190750291295E-2</v>
      </c>
      <c r="Q37" s="24">
        <v>0.99999999999999989</v>
      </c>
    </row>
    <row r="38" spans="1:17" ht="13.5" thickBot="1">
      <c r="A38" s="59" t="s">
        <v>15</v>
      </c>
      <c r="B38" s="60" t="s">
        <v>61</v>
      </c>
      <c r="C38" s="61">
        <f>C36*C37</f>
        <v>16.477912885474208</v>
      </c>
      <c r="D38" s="61">
        <f t="shared" ref="D38:L38" si="9">D36*D37</f>
        <v>22.820383060315184</v>
      </c>
      <c r="E38" s="61">
        <f t="shared" si="9"/>
        <v>1.2965666910439171</v>
      </c>
      <c r="F38" s="61">
        <f t="shared" si="9"/>
        <v>8.5052176550857634</v>
      </c>
      <c r="G38" s="61">
        <f t="shared" si="9"/>
        <v>10.812099083223998</v>
      </c>
      <c r="H38" s="61">
        <f t="shared" si="9"/>
        <v>12.558687807353976</v>
      </c>
      <c r="I38" s="61">
        <f t="shared" si="9"/>
        <v>5.7635886263756069</v>
      </c>
      <c r="J38" s="61">
        <f t="shared" si="9"/>
        <v>1.199634261057654</v>
      </c>
      <c r="K38" s="61">
        <f t="shared" si="9"/>
        <v>3.3041843733946061</v>
      </c>
      <c r="L38" s="61">
        <f t="shared" si="9"/>
        <v>2.9006768717958789</v>
      </c>
      <c r="M38" s="61">
        <f>M36*M37</f>
        <v>75.229992517393129</v>
      </c>
      <c r="N38" s="61">
        <f t="shared" ref="N38:O38" si="10">N36*N37</f>
        <v>277.32784441611801</v>
      </c>
      <c r="O38" s="61">
        <f t="shared" si="10"/>
        <v>0.83471321937481924</v>
      </c>
      <c r="P38" s="61">
        <f>P36*P37</f>
        <v>2.3736840285563554</v>
      </c>
      <c r="Q38" s="62">
        <f>SUM(C38:P38)</f>
        <v>441.40518549656309</v>
      </c>
    </row>
    <row r="39" spans="1:17" ht="15">
      <c r="C39" s="84"/>
    </row>
  </sheetData>
  <mergeCells count="1">
    <mergeCell ref="E9:N10"/>
  </mergeCells>
  <phoneticPr fontId="3" type="noConversion"/>
  <pageMargins left="0.47244094488188981" right="0.55118110236220474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F22"/>
  <sheetViews>
    <sheetView zoomScaleNormal="100" workbookViewId="0">
      <selection activeCell="E17" activeCellId="1" sqref="B17:B22 E17:F22"/>
    </sheetView>
  </sheetViews>
  <sheetFormatPr defaultRowHeight="12.75"/>
  <cols>
    <col min="1" max="1" width="13.5703125" style="20" customWidth="1"/>
    <col min="2" max="2" width="24.85546875" style="23" customWidth="1"/>
    <col min="3" max="3" width="13.7109375" style="3" bestFit="1" customWidth="1"/>
    <col min="4" max="4" width="17.42578125" style="18" customWidth="1"/>
    <col min="5" max="5" width="22" style="29" customWidth="1"/>
    <col min="6" max="6" width="17.5703125" customWidth="1"/>
    <col min="7" max="7" width="9.5703125" bestFit="1" customWidth="1"/>
  </cols>
  <sheetData>
    <row r="1" spans="1:6">
      <c r="A1"/>
      <c r="B1"/>
      <c r="C1"/>
      <c r="D1"/>
      <c r="E1"/>
    </row>
    <row r="2" spans="1:6">
      <c r="A2"/>
      <c r="B2"/>
      <c r="C2"/>
      <c r="D2"/>
      <c r="E2"/>
    </row>
    <row r="3" spans="1:6" ht="17.25" customHeight="1">
      <c r="A3"/>
      <c r="B3"/>
      <c r="C3"/>
      <c r="D3"/>
      <c r="E3"/>
    </row>
    <row r="4" spans="1:6">
      <c r="A4"/>
      <c r="B4"/>
      <c r="C4"/>
      <c r="D4"/>
      <c r="E4"/>
    </row>
    <row r="5" spans="1:6">
      <c r="A5"/>
      <c r="B5"/>
      <c r="C5"/>
      <c r="D5"/>
      <c r="E5"/>
    </row>
    <row r="6" spans="1:6">
      <c r="A6"/>
      <c r="B6"/>
      <c r="C6"/>
      <c r="D6"/>
      <c r="E6"/>
    </row>
    <row r="7" spans="1:6">
      <c r="A7"/>
      <c r="B7"/>
      <c r="C7"/>
      <c r="D7"/>
      <c r="E7"/>
    </row>
    <row r="8" spans="1:6" ht="2.25" customHeight="1">
      <c r="A8"/>
      <c r="B8"/>
      <c r="C8"/>
      <c r="D8"/>
      <c r="E8"/>
    </row>
    <row r="9" spans="1:6">
      <c r="A9" s="40" t="s">
        <v>31</v>
      </c>
      <c r="B9"/>
      <c r="C9"/>
      <c r="D9"/>
      <c r="E9"/>
    </row>
    <row r="10" spans="1:6">
      <c r="A10" s="40" t="s">
        <v>30</v>
      </c>
      <c r="B10"/>
      <c r="C10"/>
      <c r="D10"/>
      <c r="E10"/>
    </row>
    <row r="11" spans="1:6">
      <c r="A11" s="40"/>
      <c r="B11"/>
      <c r="C11"/>
      <c r="D11"/>
      <c r="E11"/>
    </row>
    <row r="12" spans="1:6" s="36" customFormat="1" ht="21" customHeight="1">
      <c r="B12" s="276" t="s">
        <v>58</v>
      </c>
      <c r="C12" s="276"/>
      <c r="D12" s="276"/>
      <c r="E12" s="276"/>
      <c r="F12" s="276"/>
    </row>
    <row r="13" spans="1:6" ht="14.25">
      <c r="B13" s="277" t="s">
        <v>24</v>
      </c>
      <c r="C13" s="278"/>
      <c r="D13" s="278"/>
      <c r="E13" s="278"/>
      <c r="F13" s="279"/>
    </row>
    <row r="14" spans="1:6">
      <c r="B14" s="45"/>
      <c r="C14" s="23"/>
      <c r="D14" s="14"/>
      <c r="E14" s="14"/>
      <c r="F14" s="19"/>
    </row>
    <row r="15" spans="1:6">
      <c r="B15" s="46"/>
      <c r="C15" s="76" t="s">
        <v>17</v>
      </c>
      <c r="D15" s="73" t="s">
        <v>18</v>
      </c>
      <c r="E15" s="74" t="s">
        <v>23</v>
      </c>
      <c r="F15" s="75" t="s">
        <v>32</v>
      </c>
    </row>
    <row r="16" spans="1:6">
      <c r="B16" s="47" t="s">
        <v>14</v>
      </c>
      <c r="C16" s="42" t="s">
        <v>14</v>
      </c>
      <c r="D16" s="43" t="s">
        <v>14</v>
      </c>
      <c r="E16" s="77" t="s">
        <v>77</v>
      </c>
      <c r="F16" s="44"/>
    </row>
    <row r="17" spans="2:6">
      <c r="B17" s="85" t="s">
        <v>76</v>
      </c>
      <c r="C17" s="122">
        <v>2920.7308833534626</v>
      </c>
      <c r="D17" s="122">
        <v>436.7422285760519</v>
      </c>
      <c r="E17" s="68">
        <v>100</v>
      </c>
      <c r="F17" s="69"/>
    </row>
    <row r="18" spans="2:6">
      <c r="B18" s="123">
        <v>44299</v>
      </c>
      <c r="C18" s="124">
        <v>2995.4814428341392</v>
      </c>
      <c r="D18" s="124">
        <v>441.90012537217217</v>
      </c>
      <c r="E18" s="70">
        <f>((D18*100/D$17)-100)/100</f>
        <v>1.1809933774750902E-2</v>
      </c>
      <c r="F18" s="71">
        <f>((D18*100/D17)-100)/100</f>
        <v>1.1809933774750902E-2</v>
      </c>
    </row>
    <row r="19" spans="2:6">
      <c r="B19" s="125">
        <v>44305</v>
      </c>
      <c r="C19" s="122">
        <v>3155.971896537842</v>
      </c>
      <c r="D19" s="122">
        <v>451.33099865002407</v>
      </c>
      <c r="E19" s="72">
        <f>((D19*100/D$17)-100)/100</f>
        <v>3.3403616869239275E-2</v>
      </c>
      <c r="F19" s="69">
        <f>((D19*100/D18)-100)/100</f>
        <v>2.1341639742485086E-2</v>
      </c>
    </row>
    <row r="20" spans="2:6">
      <c r="B20" s="123">
        <v>44312</v>
      </c>
      <c r="C20" s="124">
        <v>2949.2278819875778</v>
      </c>
      <c r="D20" s="124">
        <v>438.34472539819382</v>
      </c>
      <c r="E20" s="70">
        <f>((D20*100/D$17)-100)/100</f>
        <v>3.6692051221305631E-3</v>
      </c>
      <c r="F20" s="71">
        <f>((D20*100/D19)-100)/100</f>
        <v>-2.8773280121847336E-2</v>
      </c>
    </row>
    <row r="21" spans="2:6">
      <c r="B21" s="153">
        <v>44320</v>
      </c>
      <c r="C21" s="154">
        <v>2885.8167153209115</v>
      </c>
      <c r="D21" s="154">
        <v>434.04489256586237</v>
      </c>
      <c r="E21" s="155">
        <f>((D21*100/D$17)-100)/100</f>
        <v>-6.1760366497736639E-3</v>
      </c>
      <c r="F21" s="156">
        <f>((D21*100/D20)-100)/100</f>
        <v>-9.8092496229433834E-3</v>
      </c>
    </row>
    <row r="22" spans="2:6">
      <c r="B22" s="257" t="s">
        <v>61</v>
      </c>
      <c r="C22" s="258">
        <v>2996.6244841701177</v>
      </c>
      <c r="D22" s="258">
        <v>441.40518549656309</v>
      </c>
      <c r="E22" s="259">
        <f>((D22*100/D$17)-100)/100</f>
        <v>1.0676679779086555E-2</v>
      </c>
      <c r="F22" s="260">
        <f>((D22*100/D21)-100)/100</f>
        <v>1.695744623831473E-2</v>
      </c>
    </row>
  </sheetData>
  <mergeCells count="2">
    <mergeCell ref="B12:F12"/>
    <mergeCell ref="B13:F13"/>
  </mergeCells>
  <phoneticPr fontId="3" type="noConversion"/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7"/>
  <sheetViews>
    <sheetView topLeftCell="A2" zoomScaleNormal="100" workbookViewId="0">
      <selection activeCell="B29" sqref="B29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8.28515625" bestFit="1" customWidth="1"/>
    <col min="11" max="11" width="7.5703125" bestFit="1" customWidth="1"/>
    <col min="12" max="12" width="7" customWidth="1"/>
    <col min="13" max="13" width="8.7109375" bestFit="1" customWidth="1"/>
    <col min="14" max="14" width="6.85546875" customWidth="1"/>
    <col min="15" max="15" width="6.7109375" customWidth="1"/>
    <col min="16" max="16" width="7.5703125" customWidth="1"/>
    <col min="17" max="17" width="6.7109375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40" t="s">
        <v>31</v>
      </c>
      <c r="B9"/>
    </row>
    <row r="10" spans="1:17">
      <c r="A10" s="40" t="s">
        <v>30</v>
      </c>
      <c r="B10"/>
    </row>
    <row r="11" spans="1:17" s="9" customFormat="1">
      <c r="A11" s="8"/>
      <c r="B11" s="30"/>
      <c r="C11" s="21"/>
      <c r="D11" s="21"/>
      <c r="E11" s="22" t="s">
        <v>14</v>
      </c>
      <c r="F11" s="22"/>
      <c r="G11" s="22"/>
      <c r="H11" s="22"/>
      <c r="I11" s="22"/>
      <c r="J11" s="22"/>
      <c r="K11" s="22"/>
      <c r="L11" s="22"/>
    </row>
    <row r="12" spans="1:17" ht="15.75">
      <c r="A12" s="275" t="s">
        <v>59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</row>
    <row r="13" spans="1:17" ht="15.75" thickBot="1">
      <c r="A13" s="1" t="s">
        <v>14</v>
      </c>
      <c r="B13" s="31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Q13" s="78" t="s">
        <v>16</v>
      </c>
    </row>
    <row r="14" spans="1:17" s="2" customFormat="1" ht="12.75" customHeight="1">
      <c r="B14" s="10"/>
      <c r="C14" s="280" t="s">
        <v>27</v>
      </c>
      <c r="D14" s="280"/>
      <c r="E14" s="280"/>
      <c r="F14" s="280"/>
      <c r="G14" s="280"/>
      <c r="H14" s="280"/>
      <c r="I14" s="280"/>
      <c r="J14" s="280"/>
      <c r="K14" s="280"/>
      <c r="L14" s="281"/>
      <c r="M14" s="64">
        <v>15</v>
      </c>
      <c r="N14" s="64">
        <v>5</v>
      </c>
      <c r="O14" s="64">
        <v>5</v>
      </c>
      <c r="P14" s="65">
        <v>30</v>
      </c>
    </row>
    <row r="15" spans="1:17" s="4" customFormat="1" ht="16.5" thickBot="1">
      <c r="A15" s="2"/>
      <c r="B15" s="66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5"/>
    </row>
    <row r="17" spans="1:41" s="7" customFormat="1" ht="12.95" customHeight="1">
      <c r="A17" s="98" t="s">
        <v>28</v>
      </c>
      <c r="B17" s="105" t="s">
        <v>76</v>
      </c>
      <c r="C17" s="88">
        <v>16.350857187300324</v>
      </c>
      <c r="D17" s="89">
        <v>20.890696162525071</v>
      </c>
      <c r="E17" s="89">
        <v>0.93490232336313894</v>
      </c>
      <c r="F17" s="89">
        <v>6.6239940050722392</v>
      </c>
      <c r="G17" s="89">
        <v>7.7032373885940606</v>
      </c>
      <c r="H17" s="89">
        <v>12.563716092140627</v>
      </c>
      <c r="I17" s="89">
        <v>4.6907136888904244</v>
      </c>
      <c r="J17" s="89">
        <v>1.9846190753270139</v>
      </c>
      <c r="K17" s="89">
        <v>5.4288243598034747</v>
      </c>
      <c r="L17" s="90">
        <v>3.9227794885160923</v>
      </c>
      <c r="M17" s="117">
        <v>75.229992517393129</v>
      </c>
      <c r="N17" s="89">
        <v>277.32784441611801</v>
      </c>
      <c r="O17" s="89">
        <v>0.61382469241831439</v>
      </c>
      <c r="P17" s="90">
        <v>2.4762271785899901</v>
      </c>
      <c r="Q17" s="91">
        <v>436.7422285760519</v>
      </c>
    </row>
    <row r="18" spans="1:41" s="7" customFormat="1" ht="12.95" customHeight="1">
      <c r="A18" s="139" t="s">
        <v>29</v>
      </c>
      <c r="B18" s="140" t="s">
        <v>72</v>
      </c>
      <c r="C18" s="141">
        <v>16.996376825722226</v>
      </c>
      <c r="D18" s="142">
        <v>23.598769924666058</v>
      </c>
      <c r="E18" s="142">
        <v>1.3404110987683613</v>
      </c>
      <c r="F18" s="142">
        <v>8.7681540449858186</v>
      </c>
      <c r="G18" s="142">
        <v>11.414632908139039</v>
      </c>
      <c r="H18" s="142">
        <v>11.894298352283062</v>
      </c>
      <c r="I18" s="142">
        <v>5.0308169810322756</v>
      </c>
      <c r="J18" s="142">
        <v>1.1503934988156794</v>
      </c>
      <c r="K18" s="142">
        <v>2.9514436989599311</v>
      </c>
      <c r="L18" s="143">
        <v>3.0100286218295951</v>
      </c>
      <c r="M18" s="144">
        <v>75.229992517393129</v>
      </c>
      <c r="N18" s="142">
        <v>277.32784441611801</v>
      </c>
      <c r="O18" s="142">
        <v>0.81327845490259654</v>
      </c>
      <c r="P18" s="143">
        <v>2.3736840285563554</v>
      </c>
      <c r="Q18" s="145">
        <v>441.90012537217217</v>
      </c>
    </row>
    <row r="19" spans="1:41" s="26" customFormat="1" ht="12.95" customHeight="1">
      <c r="A19" s="133" t="s">
        <v>25</v>
      </c>
      <c r="B19" s="134"/>
      <c r="C19" s="135">
        <f>((C18*100/$C$17)-100)/100</f>
        <v>3.9479253657923014E-2</v>
      </c>
      <c r="D19" s="135">
        <f>((D18*100/$D$17)-100)/100</f>
        <v>0.12963061360295328</v>
      </c>
      <c r="E19" s="135">
        <f>((E18*100/$E$17)-100)/100</f>
        <v>0.43374453701909632</v>
      </c>
      <c r="F19" s="135">
        <f>((F18*100/$F$17)-100)/100</f>
        <v>0.32369595115450239</v>
      </c>
      <c r="G19" s="135">
        <f>((G18*100/$G$17)-100)/100</f>
        <v>0.48179685141734352</v>
      </c>
      <c r="H19" s="135">
        <f>((H18*100/$H$17)-100)/100</f>
        <v>-5.3281826407739888E-2</v>
      </c>
      <c r="I19" s="135">
        <f>((I18*100/$I$17)-100)/100</f>
        <v>7.2505660054963103E-2</v>
      </c>
      <c r="J19" s="135">
        <f>((J18*100/$J$17)-100)/100</f>
        <v>-0.42034543902278865</v>
      </c>
      <c r="K19" s="135">
        <f>((K18*100/$K$17)-100)/100</f>
        <v>-0.45633833343122293</v>
      </c>
      <c r="L19" s="136">
        <f>((L18*100/$L$17)-100)/100</f>
        <v>-0.23267962661642558</v>
      </c>
      <c r="M19" s="137">
        <f>((M18*100/$M$17)-100)/100</f>
        <v>0</v>
      </c>
      <c r="N19" s="135">
        <f>((N18*100/$N$17)-100)/100</f>
        <v>0</v>
      </c>
      <c r="O19" s="135">
        <f>((O18*100/$O$17)-100)/100</f>
        <v>0.32493603621334388</v>
      </c>
      <c r="P19" s="135">
        <f>((P18*100/$P$17)-100)/100</f>
        <v>-4.1411042944785377E-2</v>
      </c>
      <c r="Q19" s="138">
        <f>((Q18*100/$Q$17)-100)/100</f>
        <v>1.1809933774750902E-2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7" customFormat="1" ht="11.25" customHeight="1">
      <c r="A20" s="146" t="s">
        <v>29</v>
      </c>
      <c r="B20" s="147" t="s">
        <v>73</v>
      </c>
      <c r="C20" s="148">
        <v>16.81905065440262</v>
      </c>
      <c r="D20" s="149">
        <v>28.752213203679535</v>
      </c>
      <c r="E20" s="149">
        <v>1.3827459438703111</v>
      </c>
      <c r="F20" s="149">
        <v>7.9743009457962497</v>
      </c>
      <c r="G20" s="149">
        <v>11.317570139838216</v>
      </c>
      <c r="H20" s="149">
        <v>13.659444933475086</v>
      </c>
      <c r="I20" s="149">
        <v>6.6081695629690298</v>
      </c>
      <c r="J20" s="149">
        <v>1.420031637847434</v>
      </c>
      <c r="K20" s="149">
        <v>4.0868144404285083</v>
      </c>
      <c r="L20" s="150">
        <v>3.5658577707469914</v>
      </c>
      <c r="M20" s="151">
        <v>75.229992517393129</v>
      </c>
      <c r="N20" s="149">
        <v>277.32784441611801</v>
      </c>
      <c r="O20" s="149">
        <v>0.81327845490259654</v>
      </c>
      <c r="P20" s="150">
        <v>2.3736840285563554</v>
      </c>
      <c r="Q20" s="152">
        <v>451.33099865002407</v>
      </c>
    </row>
    <row r="21" spans="1:41" s="26" customFormat="1" ht="12.95" customHeight="1">
      <c r="A21" s="133" t="s">
        <v>25</v>
      </c>
      <c r="B21" s="134"/>
      <c r="C21" s="135">
        <f>((C20*100/$C$17)-100)/100</f>
        <v>2.8634184846647769E-2</v>
      </c>
      <c r="D21" s="135">
        <f>((D20*100/$D$17)-100)/100</f>
        <v>0.37631666173274314</v>
      </c>
      <c r="E21" s="135">
        <f>((E20*100/$E$17)-100)/100</f>
        <v>0.47902717676017431</v>
      </c>
      <c r="F21" s="135">
        <f>((F20*100/$F$17)-100)/100</f>
        <v>0.20385086998720567</v>
      </c>
      <c r="G21" s="135">
        <f>((G20*100/$G$17)-100)/100</f>
        <v>0.46919659474544856</v>
      </c>
      <c r="H21" s="135">
        <f>((H20*100/$H$17)-100)/100</f>
        <v>8.7213753741212235E-2</v>
      </c>
      <c r="I21" s="135">
        <f>((I20*100/$I$17)-100)/100</f>
        <v>0.40877700095402192</v>
      </c>
      <c r="J21" s="135">
        <f>((J20*100/$J$17)-100)/100</f>
        <v>-0.28448151310172731</v>
      </c>
      <c r="K21" s="135">
        <f>((K20*100/$K$17)-100)/100</f>
        <v>-0.24720083584055161</v>
      </c>
      <c r="L21" s="136">
        <f>((L20*100/$L$17)-100)/100</f>
        <v>-9.098694403139064E-2</v>
      </c>
      <c r="M21" s="137">
        <f>((M20*100/$M$17)-100)/100</f>
        <v>0</v>
      </c>
      <c r="N21" s="135">
        <f>((N20*100/$N$17)-100)/100</f>
        <v>0</v>
      </c>
      <c r="O21" s="135">
        <f>((O20*100/$O$17)-100)/100</f>
        <v>0.32493603621334388</v>
      </c>
      <c r="P21" s="135">
        <f>((P20*100/$P$17)-100)/100</f>
        <v>-4.1411042944785377E-2</v>
      </c>
      <c r="Q21" s="138">
        <f>((Q20*100/$Q$17)-100)/100</f>
        <v>3.3403616869239275E-2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7" customFormat="1" ht="12.95" customHeight="1">
      <c r="A22" s="146" t="s">
        <v>29</v>
      </c>
      <c r="B22" s="147" t="s">
        <v>74</v>
      </c>
      <c r="C22" s="148">
        <v>15.872562862338055</v>
      </c>
      <c r="D22" s="149">
        <v>20.929652506340535</v>
      </c>
      <c r="E22" s="149">
        <v>1.2677642362067265</v>
      </c>
      <c r="F22" s="149">
        <v>9.2857953699728331</v>
      </c>
      <c r="G22" s="149">
        <v>9.9060515225111434</v>
      </c>
      <c r="H22" s="149">
        <v>12.878093201845127</v>
      </c>
      <c r="I22" s="149">
        <v>5.8405326547627663</v>
      </c>
      <c r="J22" s="149">
        <v>1.1464312987835037</v>
      </c>
      <c r="K22" s="149">
        <v>3.1030932853676312</v>
      </c>
      <c r="L22" s="150">
        <v>2.3270795141510012</v>
      </c>
      <c r="M22" s="151">
        <v>75.229992517393129</v>
      </c>
      <c r="N22" s="149">
        <v>277.32784441611801</v>
      </c>
      <c r="O22" s="149">
        <v>0.85614798384704194</v>
      </c>
      <c r="P22" s="150">
        <v>2.3736840285563554</v>
      </c>
      <c r="Q22" s="152">
        <v>438.34472539819382</v>
      </c>
    </row>
    <row r="23" spans="1:41" s="26" customFormat="1" ht="12.95" customHeight="1">
      <c r="A23" s="133" t="s">
        <v>25</v>
      </c>
      <c r="B23" s="134"/>
      <c r="C23" s="135">
        <f>((C22*100/$C$17)-100)/100</f>
        <v>-2.9251941930833993E-2</v>
      </c>
      <c r="D23" s="135">
        <f>((D22*100/$D$17)-100)/100</f>
        <v>1.8647700159148428E-3</v>
      </c>
      <c r="E23" s="135">
        <f>((E22*100/$E$17)-100)/100</f>
        <v>0.3560392401702222</v>
      </c>
      <c r="F23" s="135">
        <f>((F22*100/$F$17)-100)/100</f>
        <v>0.40184235717338396</v>
      </c>
      <c r="G23" s="135">
        <f>((G22*100/$G$17)-100)/100</f>
        <v>0.28595952880521625</v>
      </c>
      <c r="H23" s="135">
        <f>((H22*100/$H$17)-100)/100</f>
        <v>2.5022621284888941E-2</v>
      </c>
      <c r="I23" s="135">
        <f>((I22*100/$I$17)-100)/100</f>
        <v>0.24512665707898448</v>
      </c>
      <c r="J23" s="135">
        <f>((J22*100/$J$17)-100)/100</f>
        <v>-0.42234189269061545</v>
      </c>
      <c r="K23" s="135">
        <f>((K22*100/$K$17)-100)/100</f>
        <v>-0.42840418482797177</v>
      </c>
      <c r="L23" s="136">
        <f>((L22*100/$L$17)-100)/100</f>
        <v>-0.40677789282739213</v>
      </c>
      <c r="M23" s="137">
        <f>((M22*100/$M$17)-100)/100</f>
        <v>0</v>
      </c>
      <c r="N23" s="135">
        <f>((N22*100/$N$17)-100)/100</f>
        <v>0</v>
      </c>
      <c r="O23" s="135">
        <f>((O22*100/$O$17)-100)/100</f>
        <v>0.39477605645682784</v>
      </c>
      <c r="P23" s="135">
        <f>((P22*100/$P$17)-100)/100</f>
        <v>-4.1411042944785377E-2</v>
      </c>
      <c r="Q23" s="138">
        <f>((Q22*100/$Q$17)-100)/100</f>
        <v>3.6692051221305631E-3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7" customFormat="1" ht="12.95" customHeight="1">
      <c r="A24" s="99" t="s">
        <v>29</v>
      </c>
      <c r="B24" s="147" t="s">
        <v>80</v>
      </c>
      <c r="C24" s="92">
        <v>16.223661199433941</v>
      </c>
      <c r="D24" s="93">
        <v>18.000896606574607</v>
      </c>
      <c r="E24" s="93">
        <v>1.1953454853302692</v>
      </c>
      <c r="F24" s="93">
        <v>7.9926202595881497</v>
      </c>
      <c r="G24" s="93">
        <v>10.610141762407602</v>
      </c>
      <c r="H24" s="93">
        <v>11.802914741812629</v>
      </c>
      <c r="I24" s="93">
        <v>5.5748353067383594</v>
      </c>
      <c r="J24" s="93">
        <v>1.081680608783999</v>
      </c>
      <c r="K24" s="93">
        <v>3.0753860688223535</v>
      </c>
      <c r="L24" s="94">
        <v>2.6997415804559273</v>
      </c>
      <c r="M24" s="118">
        <v>75.229992517393129</v>
      </c>
      <c r="N24" s="93">
        <v>277.32784441611801</v>
      </c>
      <c r="O24" s="93">
        <v>0.85614798384704194</v>
      </c>
      <c r="P24" s="94">
        <v>2.3736840285563554</v>
      </c>
      <c r="Q24" s="95">
        <v>434.04489256586237</v>
      </c>
    </row>
    <row r="25" spans="1:41" s="26" customFormat="1" ht="12.95" customHeight="1" thickBot="1">
      <c r="A25" s="100" t="s">
        <v>25</v>
      </c>
      <c r="B25" s="101"/>
      <c r="C25" s="96">
        <f>((C24*100/$C$17)-100)/100</f>
        <v>-7.7791632823492303E-3</v>
      </c>
      <c r="D25" s="96">
        <f>((D24*100/$D$17)-100)/100</f>
        <v>-0.13832950005439998</v>
      </c>
      <c r="E25" s="96">
        <f>((E24*100/$E$17)-100)/100</f>
        <v>0.27857793852756074</v>
      </c>
      <c r="F25" s="96">
        <f>((F24*100/$F$17)-100)/100</f>
        <v>0.20661646937903369</v>
      </c>
      <c r="G25" s="96">
        <f>((G24*100/$G$17)-100)/100</f>
        <v>0.37736139069499558</v>
      </c>
      <c r="H25" s="96">
        <f>((H24*100/$H$17)-100)/100</f>
        <v>-6.0555439548966493E-2</v>
      </c>
      <c r="I25" s="96">
        <f>((I24*100/$I$17)-100)/100</f>
        <v>0.18848339005254275</v>
      </c>
      <c r="J25" s="96">
        <f>((J24*100/$J$17)-100)/100</f>
        <v>-0.45496814868326008</v>
      </c>
      <c r="K25" s="96">
        <f>((K24*100/$K$17)-100)/100</f>
        <v>-0.43350790797481553</v>
      </c>
      <c r="L25" s="116">
        <f>((L24*100/$L$17)-100)/100</f>
        <v>-0.31177839887268688</v>
      </c>
      <c r="M25" s="119">
        <f>((M24*100/$M$17)-100)/100</f>
        <v>0</v>
      </c>
      <c r="N25" s="96">
        <f>((N24*100/$N$17)-100)/100</f>
        <v>0</v>
      </c>
      <c r="O25" s="96">
        <f>((O24*100/$O$17)-100)/100</f>
        <v>0.39477605645682784</v>
      </c>
      <c r="P25" s="96">
        <f>((P24*100/$P$17)-100)/100</f>
        <v>-4.1411042944785377E-2</v>
      </c>
      <c r="Q25" s="97">
        <f>((Q24*100/$Q$17)-100)/100</f>
        <v>-6.1760366497736639E-3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1" s="7" customFormat="1" ht="12.95" customHeight="1">
      <c r="A26" s="261" t="s">
        <v>29</v>
      </c>
      <c r="B26" s="262" t="s">
        <v>61</v>
      </c>
      <c r="C26" s="263">
        <v>16.477912885474208</v>
      </c>
      <c r="D26" s="264">
        <v>22.820383060315184</v>
      </c>
      <c r="E26" s="264">
        <v>1.2965666910439171</v>
      </c>
      <c r="F26" s="264">
        <v>8.5052176550857634</v>
      </c>
      <c r="G26" s="264">
        <v>10.812099083223998</v>
      </c>
      <c r="H26" s="264">
        <v>12.558687807353976</v>
      </c>
      <c r="I26" s="264">
        <v>5.7635886263756069</v>
      </c>
      <c r="J26" s="264">
        <v>1.199634261057654</v>
      </c>
      <c r="K26" s="264">
        <v>3.3041843733946061</v>
      </c>
      <c r="L26" s="265">
        <v>2.9006768717958789</v>
      </c>
      <c r="M26" s="266">
        <v>75.229992517393129</v>
      </c>
      <c r="N26" s="264">
        <v>277.32784441611801</v>
      </c>
      <c r="O26" s="264">
        <v>0.83471321937481924</v>
      </c>
      <c r="P26" s="265">
        <v>2.3736840285563554</v>
      </c>
      <c r="Q26" s="267">
        <v>441.40518549656309</v>
      </c>
    </row>
    <row r="27" spans="1:41" s="26" customFormat="1" ht="12.95" customHeight="1" thickBot="1">
      <c r="A27" s="268" t="s">
        <v>25</v>
      </c>
      <c r="B27" s="269"/>
      <c r="C27" s="270">
        <f>((C26*100/$C$17)-100)/100</f>
        <v>7.7705833228466758E-3</v>
      </c>
      <c r="D27" s="270">
        <f>((D26*100/$D$17)-100)/100</f>
        <v>9.2370636324302924E-2</v>
      </c>
      <c r="E27" s="270">
        <f>((E26*100/$E$17)-100)/100</f>
        <v>0.38684722311926351</v>
      </c>
      <c r="F27" s="270">
        <f>((F26*100/$F$17)-100)/100</f>
        <v>0.28400141192353145</v>
      </c>
      <c r="G27" s="270">
        <f>((G26*100/$G$17)-100)/100</f>
        <v>0.40357859141575064</v>
      </c>
      <c r="H27" s="270">
        <f>((H26*100/$H$17)-100)/100</f>
        <v>-4.0022273265122977E-4</v>
      </c>
      <c r="I27" s="270">
        <f>((I26*100/$I$17)-100)/100</f>
        <v>0.22872317703512793</v>
      </c>
      <c r="J27" s="270">
        <f>((J26*100/$J$17)-100)/100</f>
        <v>-0.39553424837459789</v>
      </c>
      <c r="K27" s="270">
        <f>((K26*100/$K$17)-100)/100</f>
        <v>-0.39136281551864038</v>
      </c>
      <c r="L27" s="271">
        <f>((L26*100/$L$17)-100)/100</f>
        <v>-0.26055571558697382</v>
      </c>
      <c r="M27" s="272">
        <f>((M26*100/$M$17)-100)/100</f>
        <v>0</v>
      </c>
      <c r="N27" s="270">
        <f>((N26*100/$N$17)-100)/100</f>
        <v>0</v>
      </c>
      <c r="O27" s="270">
        <f>((O26*100/$O$17)-100)/100</f>
        <v>0.35985604633508589</v>
      </c>
      <c r="P27" s="270">
        <f>((P26*100/$P$17)-100)/100</f>
        <v>-4.1411042944785377E-2</v>
      </c>
      <c r="Q27" s="273">
        <f>((Q26*100/$Q$17)-100)/100</f>
        <v>1.0676679779086555E-2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</sheetData>
  <mergeCells count="2">
    <mergeCell ref="C14:L14"/>
    <mergeCell ref="A12:Q12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I27" sqref="I27"/>
    </sheetView>
  </sheetViews>
  <sheetFormatPr defaultRowHeight="12.75"/>
  <cols>
    <col min="1" max="1" width="26.57031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" customWidth="1"/>
    <col min="11" max="11" width="6.5703125" bestFit="1" customWidth="1"/>
    <col min="12" max="12" width="6.5703125" customWidth="1"/>
    <col min="13" max="13" width="8.28515625" customWidth="1"/>
    <col min="14" max="14" width="7" customWidth="1"/>
    <col min="15" max="15" width="6" customWidth="1"/>
    <col min="16" max="16" width="9.42578125" bestFit="1" customWidth="1"/>
    <col min="17" max="17" width="8.5703125" bestFit="1" customWidth="1"/>
    <col min="18" max="18" width="9.5703125" bestFit="1" customWidth="1"/>
  </cols>
  <sheetData>
    <row r="8" spans="1:17" ht="15" customHeight="1">
      <c r="A8" s="40" t="s">
        <v>31</v>
      </c>
    </row>
    <row r="9" spans="1:17">
      <c r="A9" s="40" t="s">
        <v>30</v>
      </c>
    </row>
    <row r="12" spans="1:17">
      <c r="B12" s="6"/>
      <c r="C12" s="16"/>
      <c r="D12" s="16"/>
      <c r="E12" s="275" t="s">
        <v>60</v>
      </c>
      <c r="F12" s="275"/>
      <c r="G12" s="275"/>
      <c r="H12" s="275"/>
      <c r="I12" s="275"/>
      <c r="J12" s="275"/>
      <c r="K12" s="275"/>
      <c r="L12" s="275"/>
      <c r="M12" s="275"/>
      <c r="N12" s="275"/>
      <c r="O12" s="16"/>
      <c r="P12" s="16"/>
      <c r="Q12" s="6"/>
    </row>
    <row r="13" spans="1:17">
      <c r="A13" s="20">
        <v>1000</v>
      </c>
      <c r="B13" s="6"/>
      <c r="C13" s="16"/>
      <c r="D13" s="16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16"/>
      <c r="P13" s="16"/>
      <c r="Q13" s="6"/>
    </row>
    <row r="14" spans="1:17" ht="13.5" thickBot="1">
      <c r="B14" s="6"/>
      <c r="C14" s="15" t="s">
        <v>14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7" t="s">
        <v>16</v>
      </c>
    </row>
    <row r="15" spans="1:17">
      <c r="A15" s="2"/>
      <c r="B15" s="63" t="s">
        <v>19</v>
      </c>
      <c r="C15" s="64">
        <v>50</v>
      </c>
      <c r="D15" s="64">
        <v>50</v>
      </c>
      <c r="E15" s="64">
        <v>15</v>
      </c>
      <c r="F15" s="64">
        <v>10</v>
      </c>
      <c r="G15" s="64">
        <v>50</v>
      </c>
      <c r="H15" s="64">
        <v>50</v>
      </c>
      <c r="I15" s="64">
        <v>30</v>
      </c>
      <c r="J15" s="64">
        <v>10</v>
      </c>
      <c r="K15" s="64">
        <v>20</v>
      </c>
      <c r="L15" s="64">
        <v>20</v>
      </c>
      <c r="M15" s="64">
        <v>15</v>
      </c>
      <c r="N15" s="64">
        <v>5</v>
      </c>
      <c r="O15" s="64">
        <v>5</v>
      </c>
      <c r="P15" s="65">
        <v>30</v>
      </c>
      <c r="Q15" s="67">
        <v>360</v>
      </c>
    </row>
    <row r="16" spans="1:17" ht="16.5" thickBot="1">
      <c r="A16" s="2"/>
      <c r="B16" s="11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2" t="s">
        <v>13</v>
      </c>
      <c r="Q16" s="16"/>
    </row>
    <row r="17" spans="1:21" ht="16.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6"/>
    </row>
    <row r="18" spans="1:21" s="7" customFormat="1">
      <c r="A18" s="126" t="s">
        <v>21</v>
      </c>
      <c r="B18" s="107" t="s">
        <v>17</v>
      </c>
      <c r="C18" s="108">
        <v>4370.6499999999996</v>
      </c>
      <c r="D18" s="108">
        <v>4940.2875000000004</v>
      </c>
      <c r="E18" s="108">
        <v>3483.6750000000002</v>
      </c>
      <c r="F18" s="108">
        <v>4172.7944444444438</v>
      </c>
      <c r="G18" s="108">
        <v>2999.9388888888889</v>
      </c>
      <c r="H18" s="108">
        <v>3831.2000000000003</v>
      </c>
      <c r="I18" s="108">
        <v>3901.6111111111109</v>
      </c>
      <c r="J18" s="108">
        <v>7613.5000000000009</v>
      </c>
      <c r="K18" s="108">
        <v>6296.0572916666661</v>
      </c>
      <c r="L18" s="108">
        <v>5351.9583333333339</v>
      </c>
      <c r="M18" s="109">
        <v>500000</v>
      </c>
      <c r="N18" s="109">
        <v>180000</v>
      </c>
      <c r="O18" s="51">
        <v>5927.833333333333</v>
      </c>
      <c r="P18" s="109">
        <v>2608</v>
      </c>
      <c r="Q18" s="110"/>
      <c r="S18" s="4"/>
      <c r="U18"/>
    </row>
    <row r="19" spans="1:21" s="130" customFormat="1">
      <c r="A19" s="127" t="s">
        <v>22</v>
      </c>
      <c r="B19" s="128" t="s">
        <v>14</v>
      </c>
      <c r="C19" s="129">
        <f>C18*$C$15/$A$13</f>
        <v>218.53249999999997</v>
      </c>
      <c r="D19" s="129">
        <f>D18*$D$15/$A$13</f>
        <v>247.01437500000003</v>
      </c>
      <c r="E19" s="129">
        <f>E18*$E$15/$A$13</f>
        <v>52.255125</v>
      </c>
      <c r="F19" s="129">
        <f>F18*$F$15/300</f>
        <v>139.09314814814812</v>
      </c>
      <c r="G19" s="129">
        <f>G18*$G$15/$A$13</f>
        <v>149.99694444444444</v>
      </c>
      <c r="H19" s="129">
        <f>H18*$H$15/$A$13</f>
        <v>191.56</v>
      </c>
      <c r="I19" s="129">
        <f>I18*$I$15/$A$13</f>
        <v>117.04833333333333</v>
      </c>
      <c r="J19" s="129">
        <f>J18*$J$15/$A$13</f>
        <v>76.135000000000019</v>
      </c>
      <c r="K19" s="129">
        <f>K18*$K$15/$A$13</f>
        <v>125.92114583333331</v>
      </c>
      <c r="L19" s="129">
        <f>L18*$L$15/$A$13</f>
        <v>107.03916666666669</v>
      </c>
      <c r="M19" s="129">
        <f>M18*$M$15/16000</f>
        <v>468.75</v>
      </c>
      <c r="N19" s="129">
        <f>N18*$N$15/$A$13</f>
        <v>900</v>
      </c>
      <c r="O19" s="129">
        <f>O18*$O$15/700</f>
        <v>42.341666666666661</v>
      </c>
      <c r="P19" s="81">
        <f>P18*$P$15/920</f>
        <v>85.043478260869563</v>
      </c>
      <c r="Q19" s="114">
        <f>SUM(C19:P19)</f>
        <v>2920.7308833534626</v>
      </c>
      <c r="R19" s="7"/>
      <c r="S19" s="4"/>
      <c r="U19"/>
    </row>
    <row r="20" spans="1:21">
      <c r="A20" s="57" t="s">
        <v>78</v>
      </c>
      <c r="B20" s="131" t="s">
        <v>14</v>
      </c>
      <c r="C20" s="106">
        <v>7.4821169333167042E-2</v>
      </c>
      <c r="D20" s="106">
        <v>8.4572795257462516E-2</v>
      </c>
      <c r="E20" s="106">
        <v>1.7891112562894815E-2</v>
      </c>
      <c r="F20" s="106">
        <v>4.7622719690095898E-2</v>
      </c>
      <c r="G20" s="106">
        <v>5.1355962063928375E-2</v>
      </c>
      <c r="H20" s="106">
        <v>6.5586323304137745E-2</v>
      </c>
      <c r="I20" s="106">
        <v>4.0075014784978498E-2</v>
      </c>
      <c r="J20" s="106">
        <v>2.606710547484092E-2</v>
      </c>
      <c r="K20" s="106">
        <v>4.3112888815266634E-2</v>
      </c>
      <c r="L20" s="106">
        <v>3.6648075752795391E-2</v>
      </c>
      <c r="M20" s="106">
        <v>0.160490650703772</v>
      </c>
      <c r="N20" s="106">
        <v>0.30814204935124223</v>
      </c>
      <c r="O20" s="106">
        <v>1.4496942155126497E-2</v>
      </c>
      <c r="P20" s="106">
        <v>2.9117190750291295E-2</v>
      </c>
      <c r="Q20" s="111">
        <v>0.99999999999999989</v>
      </c>
      <c r="R20" s="7"/>
      <c r="S20" s="4"/>
      <c r="T20" s="130"/>
    </row>
    <row r="21" spans="1:21" ht="13.5" thickBot="1">
      <c r="A21" s="132" t="s">
        <v>15</v>
      </c>
      <c r="B21" s="112"/>
      <c r="C21" s="113">
        <f>C19*C20</f>
        <v>16.350857187300324</v>
      </c>
      <c r="D21" s="113">
        <f>D19*D20</f>
        <v>20.890696162525071</v>
      </c>
      <c r="E21" s="113">
        <f>E19*E20</f>
        <v>0.93490232336313894</v>
      </c>
      <c r="F21" s="113">
        <f t="shared" ref="F21:O21" si="0">F19*F20</f>
        <v>6.6239940050722392</v>
      </c>
      <c r="G21" s="113">
        <f t="shared" si="0"/>
        <v>7.7032373885940606</v>
      </c>
      <c r="H21" s="113">
        <f t="shared" si="0"/>
        <v>12.563716092140627</v>
      </c>
      <c r="I21" s="113">
        <f t="shared" si="0"/>
        <v>4.6907136888904244</v>
      </c>
      <c r="J21" s="113">
        <f t="shared" si="0"/>
        <v>1.9846190753270139</v>
      </c>
      <c r="K21" s="113">
        <f t="shared" si="0"/>
        <v>5.4288243598034747</v>
      </c>
      <c r="L21" s="113">
        <f t="shared" si="0"/>
        <v>3.9227794885160923</v>
      </c>
      <c r="M21" s="113">
        <f t="shared" si="0"/>
        <v>75.229992517393129</v>
      </c>
      <c r="N21" s="113">
        <f t="shared" si="0"/>
        <v>277.32784441611801</v>
      </c>
      <c r="O21" s="113">
        <f t="shared" si="0"/>
        <v>0.61382469241831439</v>
      </c>
      <c r="P21" s="113">
        <f>P19*P20</f>
        <v>2.4762271785899901</v>
      </c>
      <c r="Q21" s="115">
        <f>SUM(C21:P21)</f>
        <v>436.7422285760519</v>
      </c>
      <c r="R21" s="7"/>
      <c r="S21" s="4"/>
      <c r="T21" s="130"/>
    </row>
    <row r="25" spans="1:21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R25" s="4"/>
      <c r="S25" s="4"/>
    </row>
    <row r="26" spans="1:21">
      <c r="E26" s="4"/>
      <c r="F26" s="4"/>
      <c r="R26" s="4"/>
      <c r="S26" s="4"/>
    </row>
    <row r="27" spans="1:21" ht="15">
      <c r="C27" s="102"/>
      <c r="D27" s="104"/>
      <c r="E27" s="103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4"/>
      <c r="S27" s="4"/>
    </row>
    <row r="28" spans="1:21" ht="15">
      <c r="D28" s="33"/>
      <c r="E28" s="4"/>
      <c r="R28" s="4"/>
      <c r="S28" s="4"/>
    </row>
    <row r="29" spans="1:21" ht="15">
      <c r="D29" s="33"/>
      <c r="E29" s="4"/>
      <c r="R29" s="4"/>
      <c r="S29" s="4"/>
    </row>
    <row r="30" spans="1:21" ht="15">
      <c r="D30" s="33"/>
      <c r="E30" s="4"/>
      <c r="R30" s="4"/>
      <c r="S30" s="4"/>
    </row>
    <row r="31" spans="1:21" ht="15">
      <c r="D31" s="33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4"/>
    </row>
    <row r="41" spans="5:19" ht="15">
      <c r="R41" s="34"/>
    </row>
    <row r="42" spans="5:19" ht="15">
      <c r="R42" s="34"/>
    </row>
    <row r="43" spans="5:19" ht="15">
      <c r="R43" s="34"/>
    </row>
    <row r="44" spans="5:19" ht="15">
      <c r="R44" s="34"/>
    </row>
    <row r="45" spans="5:19" ht="15">
      <c r="R45" s="34"/>
    </row>
  </sheetData>
  <mergeCells count="1">
    <mergeCell ref="E12:N13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V126"/>
  <sheetViews>
    <sheetView topLeftCell="A110" zoomScaleNormal="100" workbookViewId="0">
      <selection activeCell="J132" sqref="J131:J132"/>
    </sheetView>
  </sheetViews>
  <sheetFormatPr defaultRowHeight="12.75"/>
  <cols>
    <col min="1" max="1" width="21.85546875" customWidth="1"/>
    <col min="2" max="3" width="8.28515625" customWidth="1"/>
    <col min="4" max="5" width="8.85546875" customWidth="1"/>
    <col min="6" max="6" width="8.7109375" customWidth="1"/>
    <col min="7" max="7" width="8.85546875" customWidth="1"/>
    <col min="8" max="9" width="9" customWidth="1"/>
    <col min="10" max="10" width="9.140625" customWidth="1"/>
    <col min="11" max="12" width="8.28515625" customWidth="1"/>
    <col min="13" max="13" width="6.28515625" customWidth="1"/>
    <col min="14" max="14" width="6.5703125" bestFit="1" customWidth="1"/>
    <col min="15" max="15" width="5.28515625" customWidth="1"/>
    <col min="16" max="16" width="5.7109375" customWidth="1"/>
    <col min="17" max="17" width="6.28515625" customWidth="1"/>
  </cols>
  <sheetData>
    <row r="2" spans="1:22" ht="21.75" customHeight="1"/>
    <row r="4" spans="1:22" ht="26.25" customHeight="1"/>
    <row r="6" spans="1:22">
      <c r="A6" s="40" t="s">
        <v>31</v>
      </c>
    </row>
    <row r="7" spans="1:22">
      <c r="A7" s="40" t="s">
        <v>30</v>
      </c>
    </row>
    <row r="8" spans="1:22" ht="12.75" customHeight="1">
      <c r="A8" s="37"/>
      <c r="B8" s="274" t="s">
        <v>56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38"/>
    </row>
    <row r="9" spans="1:22" ht="12.75" customHeight="1">
      <c r="A9" s="41">
        <v>1000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6"/>
    </row>
    <row r="10" spans="1:22" ht="13.5" thickBot="1">
      <c r="A10" s="1"/>
      <c r="B10" s="6"/>
      <c r="C10" s="15" t="s">
        <v>14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7" t="s">
        <v>16</v>
      </c>
    </row>
    <row r="11" spans="1:22">
      <c r="A11" s="2"/>
      <c r="B11" s="63" t="s">
        <v>19</v>
      </c>
      <c r="C11" s="157">
        <v>50</v>
      </c>
      <c r="D11" s="157">
        <v>50</v>
      </c>
      <c r="E11" s="157">
        <v>15</v>
      </c>
      <c r="F11" s="157">
        <v>10</v>
      </c>
      <c r="G11" s="157">
        <v>50</v>
      </c>
      <c r="H11" s="157">
        <v>50</v>
      </c>
      <c r="I11" s="157">
        <v>30</v>
      </c>
      <c r="J11" s="157">
        <v>10</v>
      </c>
      <c r="K11" s="157">
        <v>20</v>
      </c>
      <c r="L11" s="157">
        <v>20</v>
      </c>
      <c r="M11" s="157">
        <v>15</v>
      </c>
      <c r="N11" s="157">
        <v>5</v>
      </c>
      <c r="O11" s="157">
        <v>5</v>
      </c>
      <c r="P11" s="158">
        <v>30</v>
      </c>
      <c r="Q11" s="67">
        <v>360</v>
      </c>
    </row>
    <row r="12" spans="1:22" ht="48" thickBot="1">
      <c r="A12" s="2"/>
      <c r="B12" s="159" t="s">
        <v>20</v>
      </c>
      <c r="C12" s="160" t="s">
        <v>0</v>
      </c>
      <c r="D12" s="160" t="s">
        <v>3</v>
      </c>
      <c r="E12" s="160" t="s">
        <v>2</v>
      </c>
      <c r="F12" s="160" t="s">
        <v>1</v>
      </c>
      <c r="G12" s="160" t="s">
        <v>10</v>
      </c>
      <c r="H12" s="160" t="s">
        <v>4</v>
      </c>
      <c r="I12" s="160" t="s">
        <v>7</v>
      </c>
      <c r="J12" s="160" t="s">
        <v>8</v>
      </c>
      <c r="K12" s="160" t="s">
        <v>6</v>
      </c>
      <c r="L12" s="160" t="s">
        <v>5</v>
      </c>
      <c r="M12" s="161" t="s">
        <v>9</v>
      </c>
      <c r="N12" s="160" t="s">
        <v>11</v>
      </c>
      <c r="O12" s="160" t="s">
        <v>12</v>
      </c>
      <c r="P12" s="162" t="s">
        <v>13</v>
      </c>
      <c r="Q12" s="16"/>
    </row>
    <row r="13" spans="1:22" ht="13.5" thickBot="1">
      <c r="A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22" s="7" customFormat="1" ht="13.5" customHeight="1">
      <c r="A14" s="79" t="s">
        <v>21</v>
      </c>
      <c r="B14" s="49" t="s">
        <v>17</v>
      </c>
      <c r="C14" s="163">
        <v>1512.8557876743137</v>
      </c>
      <c r="D14" s="163">
        <v>1288.9249874686718</v>
      </c>
      <c r="E14" s="163">
        <v>739.72897744360921</v>
      </c>
      <c r="F14" s="163">
        <v>1374</v>
      </c>
      <c r="G14" s="163">
        <v>1903.4950893901423</v>
      </c>
      <c r="H14" s="163">
        <v>1372.0106265664158</v>
      </c>
      <c r="I14" s="163">
        <v>2023.2451127819547</v>
      </c>
      <c r="J14" s="163">
        <v>1835.816908939014</v>
      </c>
      <c r="K14" s="163">
        <v>1560.3894885025534</v>
      </c>
      <c r="L14" s="163">
        <v>1766.7809022556391</v>
      </c>
      <c r="M14" s="164">
        <v>250000</v>
      </c>
      <c r="N14" s="164">
        <v>25000</v>
      </c>
      <c r="O14" s="164">
        <v>1200</v>
      </c>
      <c r="P14" s="164">
        <v>1500</v>
      </c>
      <c r="Q14" s="52">
        <f>SUM(C14:P14)</f>
        <v>293077.24788102234</v>
      </c>
      <c r="R14"/>
      <c r="S14"/>
      <c r="V14"/>
    </row>
    <row r="15" spans="1:22" s="130" customFormat="1" ht="13.5" customHeight="1">
      <c r="A15" s="165" t="s">
        <v>22</v>
      </c>
      <c r="B15" s="80" t="s">
        <v>14</v>
      </c>
      <c r="C15" s="81">
        <v>75.642789383715694</v>
      </c>
      <c r="D15" s="81">
        <v>64.446249373433588</v>
      </c>
      <c r="E15" s="81">
        <v>11.095934661654139</v>
      </c>
      <c r="F15" s="81">
        <v>45.785893099415205</v>
      </c>
      <c r="G15" s="81">
        <v>95.174754469507107</v>
      </c>
      <c r="H15" s="81">
        <v>68.600531328320798</v>
      </c>
      <c r="I15" s="81">
        <v>60.697353383458641</v>
      </c>
      <c r="J15" s="81">
        <v>18.358169089390138</v>
      </c>
      <c r="K15" s="81">
        <v>31.207789770051065</v>
      </c>
      <c r="L15" s="81">
        <v>35.335618045112781</v>
      </c>
      <c r="M15" s="81">
        <v>234.375</v>
      </c>
      <c r="N15" s="81">
        <v>125</v>
      </c>
      <c r="O15" s="81">
        <v>6</v>
      </c>
      <c r="P15" s="81">
        <v>45</v>
      </c>
      <c r="Q15" s="166">
        <f>SUM(C15:P15)</f>
        <v>916.72008260405914</v>
      </c>
      <c r="R15"/>
      <c r="S15"/>
      <c r="V15"/>
    </row>
    <row r="16" spans="1:22">
      <c r="A16" s="57" t="s">
        <v>36</v>
      </c>
      <c r="B16" s="82" t="s">
        <v>14</v>
      </c>
      <c r="C16" s="83">
        <v>7.5507783400346806E-2</v>
      </c>
      <c r="D16" s="83">
        <v>7.4205180579582156E-2</v>
      </c>
      <c r="E16" s="83">
        <v>1.4639528497234605E-2</v>
      </c>
      <c r="F16" s="83">
        <v>5.9956576862590295E-2</v>
      </c>
      <c r="G16" s="83">
        <v>8.9651699111633038E-2</v>
      </c>
      <c r="H16" s="83">
        <v>6.9587297651456992E-2</v>
      </c>
      <c r="I16" s="83">
        <v>5.4910826090797386E-2</v>
      </c>
      <c r="J16" s="83">
        <v>1.9155177958234619E-2</v>
      </c>
      <c r="K16" s="83">
        <v>3.3573029984564601E-2</v>
      </c>
      <c r="L16" s="83">
        <v>3.2339739339605204E-2</v>
      </c>
      <c r="M16" s="83">
        <v>0.27212524397880422</v>
      </c>
      <c r="N16" s="83">
        <v>0.14513346345536224</v>
      </c>
      <c r="O16" s="83">
        <v>6.9664062458573879E-3</v>
      </c>
      <c r="P16" s="83">
        <v>5.2248046843930411E-2</v>
      </c>
      <c r="Q16" s="248">
        <f>SUM(C16:P16)</f>
        <v>1</v>
      </c>
      <c r="R16" s="7"/>
      <c r="T16" s="130"/>
    </row>
    <row r="17" spans="1:17" ht="13.5" thickBot="1">
      <c r="A17" s="167" t="s">
        <v>15</v>
      </c>
      <c r="B17" s="241" t="s">
        <v>37</v>
      </c>
      <c r="C17" s="61">
        <v>5.7116193565836575</v>
      </c>
      <c r="D17" s="61">
        <v>4.7822455724324229</v>
      </c>
      <c r="E17" s="61">
        <v>0.16243925168273898</v>
      </c>
      <c r="F17" s="61">
        <v>2.7451654188374301</v>
      </c>
      <c r="G17" s="61">
        <v>8.5325784507238023</v>
      </c>
      <c r="H17" s="61">
        <v>4.7737255925919593</v>
      </c>
      <c r="I17" s="61">
        <v>3.3329418158107695</v>
      </c>
      <c r="J17" s="61">
        <v>0.35165399589463009</v>
      </c>
      <c r="K17" s="61">
        <v>1.0477400617019128</v>
      </c>
      <c r="L17" s="61">
        <v>1.1427446769827974</v>
      </c>
      <c r="M17" s="61">
        <v>63.779354057532238</v>
      </c>
      <c r="N17" s="61">
        <v>18.141682931920279</v>
      </c>
      <c r="O17" s="61">
        <v>4.1798437475144327E-2</v>
      </c>
      <c r="P17" s="61">
        <v>2.3511621079768683</v>
      </c>
      <c r="Q17" s="168">
        <f>SUM(C17:P17)</f>
        <v>116.89685172814666</v>
      </c>
    </row>
    <row r="18" spans="1:17" ht="13.5" thickBot="1"/>
    <row r="19" spans="1:17">
      <c r="A19" s="79" t="s">
        <v>21</v>
      </c>
      <c r="B19" s="49" t="s">
        <v>17</v>
      </c>
      <c r="C19" s="50">
        <v>1414.5</v>
      </c>
      <c r="D19" s="50">
        <v>1437.75</v>
      </c>
      <c r="E19" s="50">
        <v>1103</v>
      </c>
      <c r="F19" s="50">
        <v>1142.5</v>
      </c>
      <c r="G19" s="50">
        <v>2573.25</v>
      </c>
      <c r="H19" s="50">
        <v>1822.575</v>
      </c>
      <c r="I19" s="50">
        <v>1995.75</v>
      </c>
      <c r="J19" s="50">
        <v>2124.5</v>
      </c>
      <c r="K19" s="50">
        <v>1485.5</v>
      </c>
      <c r="L19" s="50">
        <v>1565.25</v>
      </c>
      <c r="M19" s="51">
        <v>225000</v>
      </c>
      <c r="N19" s="51">
        <v>25000</v>
      </c>
      <c r="O19" s="51">
        <v>1425</v>
      </c>
      <c r="P19" s="51">
        <v>1500</v>
      </c>
      <c r="Q19" s="52">
        <f>SUM(C19:P19)</f>
        <v>269589.57500000001</v>
      </c>
    </row>
    <row r="20" spans="1:17">
      <c r="A20" s="120" t="s">
        <v>22</v>
      </c>
      <c r="B20" s="80" t="s">
        <v>14</v>
      </c>
      <c r="C20" s="81">
        <v>70.724999999999994</v>
      </c>
      <c r="D20" s="81">
        <v>71.887500000000003</v>
      </c>
      <c r="E20" s="81">
        <v>16.545000000000002</v>
      </c>
      <c r="F20" s="81">
        <v>38.083333333333336</v>
      </c>
      <c r="G20" s="81">
        <v>128.66249999999999</v>
      </c>
      <c r="H20" s="81">
        <v>91.128749999999997</v>
      </c>
      <c r="I20" s="81">
        <v>59.872500000000002</v>
      </c>
      <c r="J20" s="81">
        <v>21.245000000000001</v>
      </c>
      <c r="K20" s="81">
        <v>29.71</v>
      </c>
      <c r="L20" s="81">
        <v>31.305</v>
      </c>
      <c r="M20" s="81">
        <v>210.9375</v>
      </c>
      <c r="N20" s="81">
        <v>125</v>
      </c>
      <c r="O20" s="81">
        <v>10.178571428571429</v>
      </c>
      <c r="P20" s="81">
        <v>50</v>
      </c>
      <c r="Q20" s="56">
        <f>SUM(C20:P20)</f>
        <v>955.28065476190477</v>
      </c>
    </row>
    <row r="21" spans="1:17">
      <c r="A21" s="57" t="s">
        <v>38</v>
      </c>
      <c r="B21" s="82" t="s">
        <v>14</v>
      </c>
      <c r="C21" s="83">
        <v>7.3506200028550919E-2</v>
      </c>
      <c r="D21" s="83">
        <v>8.4641840779144828E-2</v>
      </c>
      <c r="E21" s="83">
        <v>1.5551498289622524E-2</v>
      </c>
      <c r="F21" s="83">
        <v>4.5603100216717901E-2</v>
      </c>
      <c r="G21" s="83">
        <v>0.11788419691145964</v>
      </c>
      <c r="H21" s="83">
        <v>8.7165187944304029E-2</v>
      </c>
      <c r="I21" s="83">
        <v>5.7729794708990284E-2</v>
      </c>
      <c r="J21" s="83">
        <v>2.1766612068155972E-2</v>
      </c>
      <c r="K21" s="83">
        <v>3.1135909803138431E-2</v>
      </c>
      <c r="L21" s="83">
        <v>3.0433761026746307E-2</v>
      </c>
      <c r="M21" s="83">
        <v>0.23142110550033521</v>
      </c>
      <c r="N21" s="83">
        <v>0.13713843288908753</v>
      </c>
      <c r="O21" s="83">
        <v>1.1166986678111413E-2</v>
      </c>
      <c r="P21" s="83">
        <v>5.4855373155635011E-2</v>
      </c>
      <c r="Q21" s="248">
        <f>SUM(C21:P21)</f>
        <v>1</v>
      </c>
    </row>
    <row r="22" spans="1:17" ht="13.5" thickBot="1">
      <c r="A22" s="121" t="s">
        <v>15</v>
      </c>
      <c r="B22" s="241" t="s">
        <v>39</v>
      </c>
      <c r="C22" s="61">
        <v>5.1987259970192596</v>
      </c>
      <c r="D22" s="61">
        <v>6.0846903290107743</v>
      </c>
      <c r="E22" s="61">
        <v>0.25729953920180471</v>
      </c>
      <c r="F22" s="61">
        <v>1.7367180665866735</v>
      </c>
      <c r="G22" s="61">
        <v>15.167275485120676</v>
      </c>
      <c r="H22" s="61">
        <v>7.9432546208794959</v>
      </c>
      <c r="I22" s="61">
        <v>3.4564271337140209</v>
      </c>
      <c r="J22" s="61">
        <v>0.46243167338797364</v>
      </c>
      <c r="K22" s="61">
        <v>0.92504788025124285</v>
      </c>
      <c r="L22" s="61">
        <v>0.95272888894229313</v>
      </c>
      <c r="M22" s="61">
        <v>48.81538944147696</v>
      </c>
      <c r="N22" s="61">
        <v>17.142304111135942</v>
      </c>
      <c r="O22" s="61">
        <v>0.11366397154506259</v>
      </c>
      <c r="P22" s="61">
        <v>2.7427686577817507</v>
      </c>
      <c r="Q22" s="169">
        <f>SUM(C22:P22)</f>
        <v>110.99872579605395</v>
      </c>
    </row>
    <row r="23" spans="1:17" ht="13.5" thickBot="1"/>
    <row r="24" spans="1:17">
      <c r="A24" s="79" t="s">
        <v>21</v>
      </c>
      <c r="B24" s="49" t="s">
        <v>17</v>
      </c>
      <c r="C24" s="50">
        <v>1605.6</v>
      </c>
      <c r="D24" s="50">
        <v>1311.2</v>
      </c>
      <c r="E24" s="50">
        <v>967.2</v>
      </c>
      <c r="F24" s="50">
        <v>1169</v>
      </c>
      <c r="G24" s="50">
        <v>1623.8</v>
      </c>
      <c r="H24" s="50">
        <v>1726.8</v>
      </c>
      <c r="I24" s="50">
        <v>2248</v>
      </c>
      <c r="J24" s="50">
        <v>2159.1999999999998</v>
      </c>
      <c r="K24" s="50">
        <v>1552.2</v>
      </c>
      <c r="L24" s="50">
        <v>1588.8</v>
      </c>
      <c r="M24" s="51">
        <v>200000</v>
      </c>
      <c r="N24" s="51">
        <v>25000</v>
      </c>
      <c r="O24" s="51">
        <v>1425</v>
      </c>
      <c r="P24" s="51">
        <v>1500</v>
      </c>
      <c r="Q24" s="52">
        <f>SUM(C24:P24)</f>
        <v>243876.8</v>
      </c>
    </row>
    <row r="25" spans="1:17">
      <c r="A25" s="170" t="s">
        <v>22</v>
      </c>
      <c r="B25" s="80" t="s">
        <v>14</v>
      </c>
      <c r="C25" s="81">
        <v>80.28</v>
      </c>
      <c r="D25" s="81">
        <v>65.56</v>
      </c>
      <c r="E25" s="81">
        <v>14.507999999999999</v>
      </c>
      <c r="F25" s="81">
        <v>38.966666666666669</v>
      </c>
      <c r="G25" s="81">
        <v>81.19</v>
      </c>
      <c r="H25" s="81">
        <v>86.34</v>
      </c>
      <c r="I25" s="81">
        <v>67.44</v>
      </c>
      <c r="J25" s="81">
        <v>21.591999999999999</v>
      </c>
      <c r="K25" s="81">
        <v>31.044</v>
      </c>
      <c r="L25" s="81">
        <v>31.776</v>
      </c>
      <c r="M25" s="81">
        <v>187.5</v>
      </c>
      <c r="N25" s="81">
        <v>125</v>
      </c>
      <c r="O25" s="81">
        <v>10.178571428571429</v>
      </c>
      <c r="P25" s="81">
        <v>50</v>
      </c>
      <c r="Q25" s="171">
        <f>SUM(C25:P25)</f>
        <v>891.37523809523816</v>
      </c>
    </row>
    <row r="26" spans="1:17">
      <c r="A26" s="57" t="s">
        <v>40</v>
      </c>
      <c r="B26" s="82" t="s">
        <v>14</v>
      </c>
      <c r="C26" s="83">
        <v>0.107955436626129</v>
      </c>
      <c r="D26" s="83">
        <v>7.958671384588982E-2</v>
      </c>
      <c r="E26" s="83">
        <v>1.8381560097760832E-2</v>
      </c>
      <c r="F26" s="83">
        <v>4.515421958904902E-2</v>
      </c>
      <c r="G26" s="83">
        <v>6.8441981375581565E-2</v>
      </c>
      <c r="H26" s="83">
        <v>9.4180985881924403E-2</v>
      </c>
      <c r="I26" s="83">
        <v>6.7018956684563077E-2</v>
      </c>
      <c r="J26" s="83">
        <v>2.2938458265037067E-2</v>
      </c>
      <c r="K26" s="83">
        <v>3.4560056002621728E-2</v>
      </c>
      <c r="L26" s="83">
        <v>3.4267879953607291E-2</v>
      </c>
      <c r="M26" s="83">
        <v>0.2150883753050922</v>
      </c>
      <c r="N26" s="83">
        <v>0.1433922502033948</v>
      </c>
      <c r="O26" s="83">
        <v>1.167622608799072E-2</v>
      </c>
      <c r="P26" s="83">
        <v>5.7356900081357923E-2</v>
      </c>
      <c r="Q26" s="248">
        <f>SUM(C26:P26)</f>
        <v>0.99999999999999933</v>
      </c>
    </row>
    <row r="27" spans="1:17" ht="13.5" thickBot="1">
      <c r="A27" s="172" t="s">
        <v>15</v>
      </c>
      <c r="B27" s="241" t="s">
        <v>41</v>
      </c>
      <c r="C27" s="61">
        <v>8.6666624523456353</v>
      </c>
      <c r="D27" s="61">
        <v>5.2177049597365368</v>
      </c>
      <c r="E27" s="61">
        <v>0.26667967389831415</v>
      </c>
      <c r="F27" s="61">
        <v>1.7595094233199435</v>
      </c>
      <c r="G27" s="61">
        <v>5.5568044678834667</v>
      </c>
      <c r="H27" s="61">
        <v>8.1315863210453525</v>
      </c>
      <c r="I27" s="61">
        <v>4.5197584388069334</v>
      </c>
      <c r="J27" s="61">
        <v>0.49528719085868034</v>
      </c>
      <c r="K27" s="61">
        <v>1.0728823785453889</v>
      </c>
      <c r="L27" s="61">
        <v>1.0888961534058252</v>
      </c>
      <c r="M27" s="61">
        <v>40.329070369704787</v>
      </c>
      <c r="N27" s="61">
        <v>17.924031275424351</v>
      </c>
      <c r="O27" s="61">
        <v>0.11884730125276269</v>
      </c>
      <c r="P27" s="61">
        <v>2.8678450040678962</v>
      </c>
      <c r="Q27" s="173">
        <f>SUM(C27:P27)</f>
        <v>98.015565410295878</v>
      </c>
    </row>
    <row r="28" spans="1:17" ht="13.5" thickBot="1"/>
    <row r="29" spans="1:17">
      <c r="A29" s="79" t="s">
        <v>21</v>
      </c>
      <c r="B29" s="49" t="s">
        <v>17</v>
      </c>
      <c r="C29" s="50">
        <v>1173.68</v>
      </c>
      <c r="D29" s="50">
        <v>1397.85</v>
      </c>
      <c r="E29" s="50">
        <v>925.45375000000013</v>
      </c>
      <c r="F29" s="50">
        <v>1269.3611111111111</v>
      </c>
      <c r="G29" s="50">
        <v>2026.33</v>
      </c>
      <c r="H29" s="50">
        <v>2089.58</v>
      </c>
      <c r="I29" s="50">
        <v>2106.6624999999999</v>
      </c>
      <c r="J29" s="50">
        <v>2376</v>
      </c>
      <c r="K29" s="50">
        <v>1642.5</v>
      </c>
      <c r="L29" s="50">
        <v>1629.75</v>
      </c>
      <c r="M29" s="51">
        <v>200000</v>
      </c>
      <c r="N29" s="51">
        <v>25000</v>
      </c>
      <c r="O29" s="51">
        <v>1425</v>
      </c>
      <c r="P29" s="51">
        <v>1500</v>
      </c>
      <c r="Q29" s="52">
        <f>SUM(C29:P29)</f>
        <v>244562.16736111112</v>
      </c>
    </row>
    <row r="30" spans="1:17">
      <c r="A30" s="174" t="s">
        <v>22</v>
      </c>
      <c r="B30" s="80" t="s">
        <v>14</v>
      </c>
      <c r="C30" s="81">
        <v>58.683999999999997</v>
      </c>
      <c r="D30" s="81">
        <v>69.892499999999998</v>
      </c>
      <c r="E30" s="81">
        <v>13.881806250000002</v>
      </c>
      <c r="F30" s="81">
        <v>42.312037037037037</v>
      </c>
      <c r="G30" s="81">
        <v>101.3165</v>
      </c>
      <c r="H30" s="81">
        <v>104.479</v>
      </c>
      <c r="I30" s="81">
        <v>63.199874999999999</v>
      </c>
      <c r="J30" s="81">
        <v>23.76</v>
      </c>
      <c r="K30" s="81">
        <v>32.85</v>
      </c>
      <c r="L30" s="81">
        <v>32.594999999999999</v>
      </c>
      <c r="M30" s="81">
        <v>187.5</v>
      </c>
      <c r="N30" s="81">
        <v>125</v>
      </c>
      <c r="O30" s="81">
        <v>10.178571428571429</v>
      </c>
      <c r="P30" s="81">
        <v>50</v>
      </c>
      <c r="Q30" s="175">
        <f>SUM(C30:P30)</f>
        <v>915.64928971560857</v>
      </c>
    </row>
    <row r="31" spans="1:17">
      <c r="A31" s="57" t="s">
        <v>42</v>
      </c>
      <c r="B31" s="82" t="s">
        <v>14</v>
      </c>
      <c r="C31" s="83">
        <v>7.7375422433212521E-2</v>
      </c>
      <c r="D31" s="83">
        <v>8.2089437547255978E-2</v>
      </c>
      <c r="E31" s="83">
        <v>1.6993164122171434E-2</v>
      </c>
      <c r="F31" s="83">
        <v>5.0652783782545292E-2</v>
      </c>
      <c r="G31" s="83">
        <v>8.8403776524116406E-2</v>
      </c>
      <c r="H31" s="83">
        <v>8.2987121826206892E-2</v>
      </c>
      <c r="I31" s="83">
        <v>7.3324441416143832E-2</v>
      </c>
      <c r="J31" s="83">
        <v>2.360020364330041E-2</v>
      </c>
      <c r="K31" s="83">
        <v>3.2709951526141694E-2</v>
      </c>
      <c r="L31" s="83">
        <v>4.1565743205883958E-2</v>
      </c>
      <c r="M31" s="83">
        <v>0.21648914790209522</v>
      </c>
      <c r="N31" s="83">
        <v>0.14432609860139681</v>
      </c>
      <c r="O31" s="83">
        <v>1.1752268028970884E-2</v>
      </c>
      <c r="P31" s="83">
        <v>5.773043944055873E-2</v>
      </c>
      <c r="Q31" s="248">
        <v>1</v>
      </c>
    </row>
    <row r="32" spans="1:17" ht="13.5" thickBot="1">
      <c r="A32" s="176" t="s">
        <v>15</v>
      </c>
      <c r="B32" s="241" t="s">
        <v>43</v>
      </c>
      <c r="C32" s="61">
        <v>4.5406992900706431</v>
      </c>
      <c r="D32" s="61">
        <v>5.7374360137715881</v>
      </c>
      <c r="E32" s="61">
        <v>0.23589581191843523</v>
      </c>
      <c r="F32" s="61">
        <v>2.1432224634360852</v>
      </c>
      <c r="G32" s="61">
        <v>8.9567612242056409</v>
      </c>
      <c r="H32" s="61">
        <v>8.6704115012802703</v>
      </c>
      <c r="I32" s="61">
        <v>4.6340955319451131</v>
      </c>
      <c r="J32" s="61">
        <v>0.56074083856481782</v>
      </c>
      <c r="K32" s="61">
        <v>1.0745219076337547</v>
      </c>
      <c r="L32" s="61">
        <v>1.3548353997957876</v>
      </c>
      <c r="M32" s="61">
        <f>M30*M31</f>
        <v>40.591715231642851</v>
      </c>
      <c r="N32" s="61">
        <f>N30*N31</f>
        <v>18.040762325174601</v>
      </c>
      <c r="O32" s="61">
        <f t="shared" ref="O32" si="0">O30*O31</f>
        <v>0.1196212995805965</v>
      </c>
      <c r="P32" s="61">
        <f>P30*P31</f>
        <v>2.8865219720279365</v>
      </c>
      <c r="Q32" s="177">
        <f>SUM(C32:P32)</f>
        <v>99.547240811048127</v>
      </c>
    </row>
    <row r="33" spans="1:17" ht="13.5" thickBot="1"/>
    <row r="34" spans="1:17">
      <c r="A34" s="79" t="s">
        <v>21</v>
      </c>
      <c r="B34" s="49" t="s">
        <v>17</v>
      </c>
      <c r="C34" s="50">
        <v>1219.345</v>
      </c>
      <c r="D34" s="50">
        <v>1172.3499999999999</v>
      </c>
      <c r="E34" s="50">
        <v>1036.9499999999998</v>
      </c>
      <c r="F34" s="50">
        <v>1289.33125</v>
      </c>
      <c r="G34" s="50">
        <v>1832.9825000000001</v>
      </c>
      <c r="H34" s="50">
        <v>1520.8066666666666</v>
      </c>
      <c r="I34" s="50">
        <v>1959.875</v>
      </c>
      <c r="J34" s="50">
        <v>2142</v>
      </c>
      <c r="K34" s="50">
        <v>1618.9499999999998</v>
      </c>
      <c r="L34" s="50">
        <v>1557.6975000000002</v>
      </c>
      <c r="M34" s="51">
        <v>200000</v>
      </c>
      <c r="N34" s="51">
        <v>25000</v>
      </c>
      <c r="O34" s="51">
        <v>1428</v>
      </c>
      <c r="P34" s="51">
        <v>1500</v>
      </c>
      <c r="Q34" s="52">
        <v>243278.28791666665</v>
      </c>
    </row>
    <row r="35" spans="1:17">
      <c r="A35" s="178" t="s">
        <v>22</v>
      </c>
      <c r="B35" s="80" t="s">
        <v>14</v>
      </c>
      <c r="C35" s="81">
        <v>60.96725</v>
      </c>
      <c r="D35" s="81">
        <v>58.617499999999993</v>
      </c>
      <c r="E35" s="81">
        <v>15.554249999999996</v>
      </c>
      <c r="F35" s="81">
        <v>42.977708333333332</v>
      </c>
      <c r="G35" s="81">
        <v>91.649124999999998</v>
      </c>
      <c r="H35" s="81">
        <v>76.040333333333322</v>
      </c>
      <c r="I35" s="81">
        <v>58.796250000000001</v>
      </c>
      <c r="J35" s="81">
        <v>21.42</v>
      </c>
      <c r="K35" s="81">
        <v>32.378999999999998</v>
      </c>
      <c r="L35" s="81">
        <v>31.153950000000005</v>
      </c>
      <c r="M35" s="81">
        <v>187.5</v>
      </c>
      <c r="N35" s="81">
        <v>125</v>
      </c>
      <c r="O35" s="81">
        <v>10.199999999999999</v>
      </c>
      <c r="P35" s="81">
        <v>47.368421052631582</v>
      </c>
      <c r="Q35" s="179">
        <v>859.62378771929832</v>
      </c>
    </row>
    <row r="36" spans="1:17">
      <c r="A36" s="57" t="s">
        <v>44</v>
      </c>
      <c r="B36" s="82" t="s">
        <v>14</v>
      </c>
      <c r="C36" s="83">
        <v>6.8422886359342114E-2</v>
      </c>
      <c r="D36" s="83">
        <v>7.6672233104762566E-2</v>
      </c>
      <c r="E36" s="83">
        <v>1.8625859138051277E-2</v>
      </c>
      <c r="F36" s="83">
        <v>5.2414799728201164E-2</v>
      </c>
      <c r="G36" s="83">
        <v>9.1525342237664162E-2</v>
      </c>
      <c r="H36" s="83">
        <v>9.3628731109297855E-2</v>
      </c>
      <c r="I36" s="83">
        <v>6.8208045768838058E-2</v>
      </c>
      <c r="J36" s="83">
        <v>2.3623599456525469E-2</v>
      </c>
      <c r="K36" s="83">
        <v>3.4884162163027234E-2</v>
      </c>
      <c r="L36" s="83">
        <v>3.454884929274947E-2</v>
      </c>
      <c r="M36" s="83">
        <v>0.22163747300968353</v>
      </c>
      <c r="N36" s="83">
        <v>0.14775831533978903</v>
      </c>
      <c r="O36" s="83">
        <v>1.2057078531726783E-2</v>
      </c>
      <c r="P36" s="83">
        <v>5.5992624760341107E-2</v>
      </c>
      <c r="Q36" s="248">
        <v>1</v>
      </c>
    </row>
    <row r="37" spans="1:17" ht="13.5" thickBot="1">
      <c r="A37" s="180" t="s">
        <v>15</v>
      </c>
      <c r="B37" s="241" t="s">
        <v>45</v>
      </c>
      <c r="C37" s="61">
        <v>4.1715552183916005</v>
      </c>
      <c r="D37" s="61">
        <v>4.4943346240184194</v>
      </c>
      <c r="E37" s="61">
        <v>0.289711269498034</v>
      </c>
      <c r="F37" s="61">
        <v>2.2526679750687086</v>
      </c>
      <c r="G37" s="61">
        <v>8.388217531407463</v>
      </c>
      <c r="H37" s="61">
        <v>7.119559923128044</v>
      </c>
      <c r="I37" s="61">
        <v>4.010377311036045</v>
      </c>
      <c r="J37" s="61">
        <v>0.50601750035877557</v>
      </c>
      <c r="K37" s="61">
        <v>1.1295142866766588</v>
      </c>
      <c r="L37" s="61">
        <v>1.0763331234238525</v>
      </c>
      <c r="M37" s="61">
        <v>41.557026189315664</v>
      </c>
      <c r="N37" s="61">
        <v>18.469789417473628</v>
      </c>
      <c r="O37" s="61">
        <v>0.12298220102361318</v>
      </c>
      <c r="P37" s="61">
        <v>2.6522822254898419</v>
      </c>
      <c r="Q37" s="181">
        <v>96.240368796310364</v>
      </c>
    </row>
    <row r="38" spans="1:17" s="246" customFormat="1">
      <c r="A38" s="242"/>
      <c r="B38" s="243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5"/>
    </row>
    <row r="39" spans="1:17" s="246" customFormat="1">
      <c r="A39" s="242"/>
      <c r="B39" s="243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5"/>
    </row>
    <row r="40" spans="1:17" ht="13.5" thickBot="1">
      <c r="A40" s="1"/>
      <c r="B40" s="6"/>
      <c r="C40" s="15" t="s">
        <v>14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7" t="s">
        <v>16</v>
      </c>
    </row>
    <row r="41" spans="1:17">
      <c r="A41" s="2"/>
      <c r="B41" s="63" t="s">
        <v>19</v>
      </c>
      <c r="C41" s="157">
        <v>50</v>
      </c>
      <c r="D41" s="157">
        <v>50</v>
      </c>
      <c r="E41" s="157">
        <v>15</v>
      </c>
      <c r="F41" s="157">
        <v>10</v>
      </c>
      <c r="G41" s="157">
        <v>50</v>
      </c>
      <c r="H41" s="157">
        <v>50</v>
      </c>
      <c r="I41" s="157">
        <v>30</v>
      </c>
      <c r="J41" s="157">
        <v>10</v>
      </c>
      <c r="K41" s="157">
        <v>20</v>
      </c>
      <c r="L41" s="157">
        <v>20</v>
      </c>
      <c r="M41" s="157">
        <v>15</v>
      </c>
      <c r="N41" s="157">
        <v>5</v>
      </c>
      <c r="O41" s="157">
        <v>5</v>
      </c>
      <c r="P41" s="158">
        <v>30</v>
      </c>
      <c r="Q41" s="67">
        <v>360</v>
      </c>
    </row>
    <row r="42" spans="1:17" ht="48" thickBot="1">
      <c r="A42" s="2"/>
      <c r="B42" s="159" t="s">
        <v>20</v>
      </c>
      <c r="C42" s="160" t="s">
        <v>0</v>
      </c>
      <c r="D42" s="160" t="s">
        <v>3</v>
      </c>
      <c r="E42" s="160" t="s">
        <v>2</v>
      </c>
      <c r="F42" s="160" t="s">
        <v>1</v>
      </c>
      <c r="G42" s="160" t="s">
        <v>10</v>
      </c>
      <c r="H42" s="160" t="s">
        <v>4</v>
      </c>
      <c r="I42" s="160" t="s">
        <v>7</v>
      </c>
      <c r="J42" s="160" t="s">
        <v>8</v>
      </c>
      <c r="K42" s="160" t="s">
        <v>6</v>
      </c>
      <c r="L42" s="160" t="s">
        <v>5</v>
      </c>
      <c r="M42" s="161" t="s">
        <v>9</v>
      </c>
      <c r="N42" s="160" t="s">
        <v>11</v>
      </c>
      <c r="O42" s="160" t="s">
        <v>12</v>
      </c>
      <c r="P42" s="162" t="s">
        <v>13</v>
      </c>
      <c r="Q42" s="16"/>
    </row>
    <row r="43" spans="1:17">
      <c r="A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3.5" thickBot="1"/>
    <row r="45" spans="1:17">
      <c r="A45" s="79" t="s">
        <v>21</v>
      </c>
      <c r="B45" s="49" t="s">
        <v>17</v>
      </c>
      <c r="C45" s="50">
        <v>1335</v>
      </c>
      <c r="D45" s="50">
        <v>1343.925</v>
      </c>
      <c r="E45" s="50">
        <v>934.33749999999998</v>
      </c>
      <c r="F45" s="50">
        <v>1406.0437916666665</v>
      </c>
      <c r="G45" s="50">
        <v>1741.7312499999998</v>
      </c>
      <c r="H45" s="50">
        <v>1559.6666666666665</v>
      </c>
      <c r="I45" s="50">
        <v>2034.125</v>
      </c>
      <c r="J45" s="50">
        <v>2090.4749999999999</v>
      </c>
      <c r="K45" s="50">
        <v>1542.2666666666664</v>
      </c>
      <c r="L45" s="50">
        <v>1517.6999999999998</v>
      </c>
      <c r="M45" s="51">
        <v>200000</v>
      </c>
      <c r="N45" s="51">
        <v>25000</v>
      </c>
      <c r="O45" s="51">
        <v>1423</v>
      </c>
      <c r="P45" s="51">
        <v>1500</v>
      </c>
      <c r="Q45" s="52">
        <v>243428.27087499999</v>
      </c>
    </row>
    <row r="46" spans="1:17">
      <c r="A46" s="182" t="s">
        <v>22</v>
      </c>
      <c r="B46" s="80" t="s">
        <v>14</v>
      </c>
      <c r="C46" s="81">
        <v>66.75</v>
      </c>
      <c r="D46" s="81">
        <v>67.196250000000006</v>
      </c>
      <c r="E46" s="81">
        <v>14.015062500000001</v>
      </c>
      <c r="F46" s="81">
        <v>46.868126388888889</v>
      </c>
      <c r="G46" s="81">
        <v>87.086562499999985</v>
      </c>
      <c r="H46" s="81">
        <v>77.983333333333334</v>
      </c>
      <c r="I46" s="81">
        <v>61.02375</v>
      </c>
      <c r="J46" s="81">
        <v>20.90475</v>
      </c>
      <c r="K46" s="81">
        <v>30.845333333333329</v>
      </c>
      <c r="L46" s="81">
        <v>30.353999999999996</v>
      </c>
      <c r="M46" s="81">
        <v>187.5</v>
      </c>
      <c r="N46" s="81">
        <v>125</v>
      </c>
      <c r="O46" s="81">
        <v>10.164285714285715</v>
      </c>
      <c r="P46" s="81">
        <v>45</v>
      </c>
      <c r="Q46" s="183">
        <v>870.69145376984125</v>
      </c>
    </row>
    <row r="47" spans="1:17">
      <c r="A47" s="57" t="s">
        <v>46</v>
      </c>
      <c r="B47" s="82" t="s">
        <v>14</v>
      </c>
      <c r="C47" s="83">
        <v>7.7679729900260314E-2</v>
      </c>
      <c r="D47" s="83">
        <v>7.5823604393889271E-2</v>
      </c>
      <c r="E47" s="83">
        <v>1.7489433334639697E-2</v>
      </c>
      <c r="F47" s="83">
        <v>5.3170667575621465E-2</v>
      </c>
      <c r="G47" s="83">
        <v>9.3073479501991116E-2</v>
      </c>
      <c r="H47" s="83">
        <v>8.652743777368746E-2</v>
      </c>
      <c r="I47" s="83">
        <v>6.5005260659275033E-2</v>
      </c>
      <c r="J47" s="83">
        <v>2.2096331552660876E-2</v>
      </c>
      <c r="K47" s="83">
        <v>3.3842497640835419E-2</v>
      </c>
      <c r="L47" s="83">
        <v>3.3359775193381326E-2</v>
      </c>
      <c r="M47" s="83">
        <v>0.22537464864950846</v>
      </c>
      <c r="N47" s="83">
        <v>0.15024976576633897</v>
      </c>
      <c r="O47" s="83">
        <v>1.2217452382028591E-2</v>
      </c>
      <c r="P47" s="83">
        <v>5.4089915675882026E-2</v>
      </c>
      <c r="Q47" s="248">
        <v>1</v>
      </c>
    </row>
    <row r="48" spans="1:17" ht="13.5" thickBot="1">
      <c r="A48" s="184" t="s">
        <v>15</v>
      </c>
      <c r="B48" s="241" t="s">
        <v>47</v>
      </c>
      <c r="C48" s="61">
        <v>5.1851219708423759</v>
      </c>
      <c r="D48" s="61">
        <v>5.0950618767528821</v>
      </c>
      <c r="E48" s="61">
        <v>0.24511550127455878</v>
      </c>
      <c r="F48" s="61">
        <v>2.4920095681158232</v>
      </c>
      <c r="G48" s="61">
        <v>8.105449389742617</v>
      </c>
      <c r="H48" s="61">
        <v>6.7476980223847276</v>
      </c>
      <c r="I48" s="61">
        <v>3.9668647751564348</v>
      </c>
      <c r="J48" s="61">
        <v>0.46191828702548743</v>
      </c>
      <c r="K48" s="61">
        <v>1.0438831205641153</v>
      </c>
      <c r="L48" s="61">
        <v>1.0126026162198967</v>
      </c>
      <c r="M48" s="61">
        <v>42.257746621782836</v>
      </c>
      <c r="N48" s="61">
        <v>18.781220720792373</v>
      </c>
      <c r="O48" s="61">
        <v>0.12418167671161918</v>
      </c>
      <c r="P48" s="61">
        <v>2.434046205414691</v>
      </c>
      <c r="Q48" s="185">
        <v>97.952920352780438</v>
      </c>
    </row>
    <row r="49" spans="1:17" ht="13.5" thickBot="1"/>
    <row r="50" spans="1:17">
      <c r="A50" s="79" t="s">
        <v>21</v>
      </c>
      <c r="B50" s="49" t="s">
        <v>17</v>
      </c>
      <c r="C50" s="50">
        <v>1210.1232500000001</v>
      </c>
      <c r="D50" s="50">
        <v>1208.56925</v>
      </c>
      <c r="E50" s="50">
        <v>1019.959375</v>
      </c>
      <c r="F50" s="50">
        <v>1765.8032499999999</v>
      </c>
      <c r="G50" s="50">
        <v>1165.6750000000002</v>
      </c>
      <c r="H50" s="50">
        <v>1596.1543333333332</v>
      </c>
      <c r="I50" s="50">
        <v>1730.8712500000001</v>
      </c>
      <c r="J50" s="50">
        <v>1880.1</v>
      </c>
      <c r="K50" s="50">
        <v>1353.4349999999999</v>
      </c>
      <c r="L50" s="50">
        <v>1403.85</v>
      </c>
      <c r="M50" s="51">
        <v>200000</v>
      </c>
      <c r="N50" s="51">
        <v>25000</v>
      </c>
      <c r="O50" s="51">
        <v>1466.4285714285713</v>
      </c>
      <c r="P50" s="51">
        <v>1500</v>
      </c>
      <c r="Q50" s="52">
        <v>242300.96927976192</v>
      </c>
    </row>
    <row r="51" spans="1:17">
      <c r="A51" s="186" t="s">
        <v>22</v>
      </c>
      <c r="B51" s="80" t="s">
        <v>14</v>
      </c>
      <c r="C51" s="81">
        <v>60.506162500000009</v>
      </c>
      <c r="D51" s="81">
        <v>60.428462500000002</v>
      </c>
      <c r="E51" s="81">
        <v>15.299390624999999</v>
      </c>
      <c r="F51" s="81">
        <v>58.860108333333336</v>
      </c>
      <c r="G51" s="81">
        <v>58.283750000000005</v>
      </c>
      <c r="H51" s="81">
        <v>79.807716666666664</v>
      </c>
      <c r="I51" s="81">
        <v>51.926137500000003</v>
      </c>
      <c r="J51" s="81">
        <v>18.800999999999998</v>
      </c>
      <c r="K51" s="81">
        <v>27.068699999999996</v>
      </c>
      <c r="L51" s="81">
        <v>28.077000000000002</v>
      </c>
      <c r="M51" s="81">
        <v>187.5</v>
      </c>
      <c r="N51" s="81">
        <v>125</v>
      </c>
      <c r="O51" s="81">
        <v>10.474489795918368</v>
      </c>
      <c r="P51" s="81">
        <v>45</v>
      </c>
      <c r="Q51" s="187">
        <v>827.03291792091829</v>
      </c>
    </row>
    <row r="52" spans="1:17">
      <c r="A52" s="57" t="s">
        <v>48</v>
      </c>
      <c r="B52" s="82" t="s">
        <v>14</v>
      </c>
      <c r="C52" s="83">
        <v>0.11072639737537429</v>
      </c>
      <c r="D52" s="83">
        <v>6.6514487312249182E-2</v>
      </c>
      <c r="E52" s="83">
        <v>1.7679146247605419E-2</v>
      </c>
      <c r="F52" s="83">
        <v>7.0409479812516024E-2</v>
      </c>
      <c r="G52" s="83">
        <v>6.4997687348202965E-2</v>
      </c>
      <c r="H52" s="83">
        <v>9.9771730968373787E-2</v>
      </c>
      <c r="I52" s="83">
        <v>7.2469331615541768E-2</v>
      </c>
      <c r="J52" s="83">
        <v>2.0223999520616306E-2</v>
      </c>
      <c r="K52" s="83">
        <v>3.2425812564721476E-2</v>
      </c>
      <c r="L52" s="83">
        <v>3.1482025920426052E-2</v>
      </c>
      <c r="M52" s="83">
        <v>0.21066666167308651</v>
      </c>
      <c r="N52" s="83">
        <v>0.14044444111539101</v>
      </c>
      <c r="O52" s="83">
        <v>1.1628799724354376E-2</v>
      </c>
      <c r="P52" s="83">
        <v>5.0559998801540766E-2</v>
      </c>
      <c r="Q52" s="248">
        <v>1</v>
      </c>
    </row>
    <row r="53" spans="1:17" ht="13.5" thickBot="1">
      <c r="A53" s="188" t="s">
        <v>15</v>
      </c>
      <c r="B53" s="241" t="s">
        <v>49</v>
      </c>
      <c r="C53" s="61">
        <v>6.6996293926339714</v>
      </c>
      <c r="D53" s="61">
        <v>4.0193682022549755</v>
      </c>
      <c r="E53" s="61">
        <v>0.27048016435861827</v>
      </c>
      <c r="F53" s="61">
        <v>4.1443096094583396</v>
      </c>
      <c r="G53" s="61">
        <v>3.7883089599808248</v>
      </c>
      <c r="H53" s="61">
        <v>7.9625540364668677</v>
      </c>
      <c r="I53" s="61">
        <v>3.7630524780017192</v>
      </c>
      <c r="J53" s="61">
        <v>0.38023141498710716</v>
      </c>
      <c r="K53" s="61">
        <v>0.87772459257067614</v>
      </c>
      <c r="L53" s="61">
        <v>0.88392084176780228</v>
      </c>
      <c r="M53" s="61">
        <v>39.499999063703719</v>
      </c>
      <c r="N53" s="61">
        <v>17.555555139423877</v>
      </c>
      <c r="O53" s="61">
        <v>0.12180574405152823</v>
      </c>
      <c r="P53" s="61">
        <v>2.2751999460693346</v>
      </c>
      <c r="Q53" s="189">
        <v>92.242139585729362</v>
      </c>
    </row>
    <row r="54" spans="1:17" ht="13.5" thickBot="1"/>
    <row r="55" spans="1:17">
      <c r="A55" s="79" t="s">
        <v>21</v>
      </c>
      <c r="B55" s="49" t="s">
        <v>17</v>
      </c>
      <c r="C55" s="50">
        <v>1271.5832500000001</v>
      </c>
      <c r="D55" s="50">
        <v>1283.2624999999998</v>
      </c>
      <c r="E55" s="50">
        <v>1033.4000000000001</v>
      </c>
      <c r="F55" s="50">
        <v>1431.6812500000001</v>
      </c>
      <c r="G55" s="50">
        <v>1428.6042499999999</v>
      </c>
      <c r="H55" s="50">
        <v>1670.5276666666666</v>
      </c>
      <c r="I55" s="50">
        <v>1825.8125</v>
      </c>
      <c r="J55" s="50">
        <v>1865.6</v>
      </c>
      <c r="K55" s="50">
        <v>1436.8874999999998</v>
      </c>
      <c r="L55" s="50">
        <v>1485.3</v>
      </c>
      <c r="M55" s="51">
        <v>200000</v>
      </c>
      <c r="N55" s="51">
        <v>25000</v>
      </c>
      <c r="O55" s="51">
        <v>1466</v>
      </c>
      <c r="P55" s="51">
        <v>1500</v>
      </c>
      <c r="Q55" s="52">
        <v>242698.65891666667</v>
      </c>
    </row>
    <row r="56" spans="1:17">
      <c r="A56" s="190" t="s">
        <v>22</v>
      </c>
      <c r="B56" s="80" t="s">
        <v>14</v>
      </c>
      <c r="C56" s="81">
        <v>63.579162500000002</v>
      </c>
      <c r="D56" s="81">
        <v>64.163124999999994</v>
      </c>
      <c r="E56" s="81">
        <v>15.501000000000001</v>
      </c>
      <c r="F56" s="81">
        <v>47.722708333333337</v>
      </c>
      <c r="G56" s="81">
        <v>71.430212499999996</v>
      </c>
      <c r="H56" s="81">
        <v>83.526383333333328</v>
      </c>
      <c r="I56" s="81">
        <v>54.774374999999999</v>
      </c>
      <c r="J56" s="81">
        <v>18.655999999999999</v>
      </c>
      <c r="K56" s="81">
        <v>28.737749999999995</v>
      </c>
      <c r="L56" s="81">
        <v>29.706</v>
      </c>
      <c r="M56" s="81">
        <v>187.5</v>
      </c>
      <c r="N56" s="81">
        <v>125</v>
      </c>
      <c r="O56" s="81">
        <v>10.471428571428572</v>
      </c>
      <c r="P56" s="81">
        <v>45</v>
      </c>
      <c r="Q56" s="191">
        <v>845.76814523809526</v>
      </c>
    </row>
    <row r="57" spans="1:17">
      <c r="A57" s="57" t="s">
        <v>50</v>
      </c>
      <c r="B57" s="82" t="s">
        <v>14</v>
      </c>
      <c r="C57" s="83">
        <v>8.0794434539808016E-2</v>
      </c>
      <c r="D57" s="83">
        <v>8.2183765613213111E-2</v>
      </c>
      <c r="E57" s="83">
        <v>1.8080521780725545E-2</v>
      </c>
      <c r="F57" s="83">
        <v>5.6549813820660398E-2</v>
      </c>
      <c r="G57" s="83">
        <v>8.4417773928449583E-2</v>
      </c>
      <c r="H57" s="83">
        <v>9.5742845644839175E-2</v>
      </c>
      <c r="I57" s="83">
        <v>6.4975405419201854E-2</v>
      </c>
      <c r="J57" s="83">
        <v>2.1093228815967733E-2</v>
      </c>
      <c r="K57" s="83">
        <v>3.2249657704112249E-2</v>
      </c>
      <c r="L57" s="83">
        <v>3.3209176638706428E-2</v>
      </c>
      <c r="M57" s="83">
        <v>0.21946509089362132</v>
      </c>
      <c r="N57" s="83">
        <v>0.14631006059574755</v>
      </c>
      <c r="O57" s="83">
        <v>1.2256602790478051E-2</v>
      </c>
      <c r="P57" s="83">
        <v>5.2671621814469112E-2</v>
      </c>
      <c r="Q57" s="248">
        <v>1</v>
      </c>
    </row>
    <row r="58" spans="1:17" ht="13.5" thickBot="1">
      <c r="A58" s="192" t="s">
        <v>15</v>
      </c>
      <c r="B58" s="241" t="s">
        <v>51</v>
      </c>
      <c r="C58" s="61">
        <v>5.1368424827020664</v>
      </c>
      <c r="D58" s="61">
        <v>5.2731672260112941</v>
      </c>
      <c r="E58" s="61">
        <v>0.28026616812302668</v>
      </c>
      <c r="F58" s="61">
        <v>2.6987102712676787</v>
      </c>
      <c r="G58" s="61">
        <v>6.0299795304861128</v>
      </c>
      <c r="H58" s="61">
        <v>7.9970536267550001</v>
      </c>
      <c r="I58" s="61">
        <v>3.5589872222083945</v>
      </c>
      <c r="J58" s="61">
        <v>0.39351527679069398</v>
      </c>
      <c r="K58" s="61">
        <v>0.92678260068635165</v>
      </c>
      <c r="L58" s="61">
        <v>0.98651180122941318</v>
      </c>
      <c r="M58" s="61">
        <v>41.149704542553998</v>
      </c>
      <c r="N58" s="61">
        <v>18.288757574468445</v>
      </c>
      <c r="O58" s="61">
        <v>0.12834414064886301</v>
      </c>
      <c r="P58" s="61">
        <v>2.3702229816511102</v>
      </c>
      <c r="Q58" s="193">
        <v>95.218845445582446</v>
      </c>
    </row>
    <row r="59" spans="1:17" ht="13.5" thickBot="1"/>
    <row r="60" spans="1:17">
      <c r="A60" s="79" t="s">
        <v>21</v>
      </c>
      <c r="B60" s="49" t="s">
        <v>17</v>
      </c>
      <c r="C60" s="50">
        <v>1485.55</v>
      </c>
      <c r="D60" s="50">
        <v>1342.3000000000002</v>
      </c>
      <c r="E60" s="50">
        <v>1206.9000000000001</v>
      </c>
      <c r="F60" s="50">
        <v>1354.2791666666667</v>
      </c>
      <c r="G60" s="50">
        <v>1116.575</v>
      </c>
      <c r="H60" s="50">
        <v>1872.5833333333333</v>
      </c>
      <c r="I60" s="50">
        <v>2276.4581250000001</v>
      </c>
      <c r="J60" s="50">
        <v>1909.7831249999999</v>
      </c>
      <c r="K60" s="50">
        <v>1527.9001249999999</v>
      </c>
      <c r="L60" s="50">
        <v>1589.55</v>
      </c>
      <c r="M60" s="51">
        <v>200000</v>
      </c>
      <c r="N60" s="51">
        <v>25000</v>
      </c>
      <c r="O60" s="51">
        <v>1457</v>
      </c>
      <c r="P60" s="51">
        <v>1500</v>
      </c>
      <c r="Q60" s="52">
        <v>243638.87887499999</v>
      </c>
    </row>
    <row r="61" spans="1:17">
      <c r="A61" s="194" t="s">
        <v>22</v>
      </c>
      <c r="B61" s="80" t="s">
        <v>14</v>
      </c>
      <c r="C61" s="81">
        <v>74.277500000000003</v>
      </c>
      <c r="D61" s="81">
        <v>67.115000000000009</v>
      </c>
      <c r="E61" s="81">
        <v>18.1035</v>
      </c>
      <c r="F61" s="81">
        <v>45.142638888888889</v>
      </c>
      <c r="G61" s="81">
        <v>55.828749999999999</v>
      </c>
      <c r="H61" s="81">
        <v>93.629166666666663</v>
      </c>
      <c r="I61" s="81">
        <v>68.293743750000004</v>
      </c>
      <c r="J61" s="81">
        <v>19.097831249999999</v>
      </c>
      <c r="K61" s="81">
        <v>30.558002499999997</v>
      </c>
      <c r="L61" s="81">
        <v>31.791</v>
      </c>
      <c r="M61" s="81">
        <v>187.5</v>
      </c>
      <c r="N61" s="81">
        <v>125</v>
      </c>
      <c r="O61" s="81">
        <v>10.407142857142857</v>
      </c>
      <c r="P61" s="81">
        <v>45</v>
      </c>
      <c r="Q61" s="195">
        <v>871.74427591269841</v>
      </c>
    </row>
    <row r="62" spans="1:17">
      <c r="A62" s="57" t="s">
        <v>52</v>
      </c>
      <c r="B62" s="82" t="s">
        <v>14</v>
      </c>
      <c r="C62" s="83">
        <v>9.0835989389012911E-2</v>
      </c>
      <c r="D62" s="83">
        <v>8.2267415709036965E-2</v>
      </c>
      <c r="E62" s="83">
        <v>2.3927180573544021E-2</v>
      </c>
      <c r="F62" s="83">
        <v>5.2530035610617289E-2</v>
      </c>
      <c r="G62" s="83">
        <v>5.5105939147579684E-2</v>
      </c>
      <c r="H62" s="83">
        <v>0.12090884680737535</v>
      </c>
      <c r="I62" s="83">
        <v>7.2791714207632502E-2</v>
      </c>
      <c r="J62" s="83">
        <v>2.3122176815599027E-2</v>
      </c>
      <c r="K62" s="83">
        <v>3.3399996126886641E-2</v>
      </c>
      <c r="L62" s="83">
        <v>3.4569997690090906E-2</v>
      </c>
      <c r="M62" s="83">
        <v>0.20922774735412467</v>
      </c>
      <c r="N62" s="83">
        <v>0.13948516490274979</v>
      </c>
      <c r="O62" s="83">
        <v>1.1613136300760368E-2</v>
      </c>
      <c r="P62" s="83">
        <v>5.0214659364989922E-2</v>
      </c>
      <c r="Q62" s="248">
        <v>1</v>
      </c>
    </row>
    <row r="63" spans="1:17" ht="13.5" thickBot="1">
      <c r="A63" s="196" t="s">
        <v>15</v>
      </c>
      <c r="B63" s="241" t="s">
        <v>53</v>
      </c>
      <c r="C63" s="61">
        <v>6.7470702018424067</v>
      </c>
      <c r="D63" s="61">
        <v>5.5213776053120167</v>
      </c>
      <c r="E63" s="61">
        <v>0.43316571351315419</v>
      </c>
      <c r="F63" s="61">
        <v>2.3713444283905702</v>
      </c>
      <c r="G63" s="61">
        <v>3.0764957001854394</v>
      </c>
      <c r="H63" s="61">
        <v>11.320594569202214</v>
      </c>
      <c r="I63" s="61">
        <v>4.971218677219289</v>
      </c>
      <c r="J63" s="61">
        <v>0.44158343095697256</v>
      </c>
      <c r="K63" s="61">
        <v>1.0206371651453923</v>
      </c>
      <c r="L63" s="61">
        <v>1.09901479656568</v>
      </c>
      <c r="M63" s="61">
        <v>39.230202628898375</v>
      </c>
      <c r="N63" s="61">
        <v>17.435645612843722</v>
      </c>
      <c r="O63" s="61">
        <v>0.12085956850148467</v>
      </c>
      <c r="P63" s="61">
        <v>2.2596596714245463</v>
      </c>
      <c r="Q63" s="197">
        <v>96.048869770001261</v>
      </c>
    </row>
    <row r="64" spans="1:17" ht="13.5" thickBot="1"/>
    <row r="65" spans="1:17">
      <c r="A65" s="48" t="s">
        <v>21</v>
      </c>
      <c r="B65" s="49" t="s">
        <v>17</v>
      </c>
      <c r="C65" s="50">
        <v>3353.4937499999996</v>
      </c>
      <c r="D65" s="50">
        <v>1627.5374999999999</v>
      </c>
      <c r="E65" s="50">
        <v>1729.145833333333</v>
      </c>
      <c r="F65" s="50">
        <v>2696.713541666667</v>
      </c>
      <c r="G65" s="50">
        <v>3438.34375</v>
      </c>
      <c r="H65" s="50">
        <v>1970.7083333333333</v>
      </c>
      <c r="I65" s="50">
        <v>2351.7921875000002</v>
      </c>
      <c r="J65" s="50">
        <v>2020.8125</v>
      </c>
      <c r="K65" s="50">
        <v>1586.8284374999998</v>
      </c>
      <c r="L65" s="50">
        <v>1594.7784375000001</v>
      </c>
      <c r="M65" s="51">
        <v>200000</v>
      </c>
      <c r="N65" s="51">
        <v>30000</v>
      </c>
      <c r="O65" s="51">
        <v>2419.0625</v>
      </c>
      <c r="P65" s="51">
        <v>1500</v>
      </c>
      <c r="Q65" s="52">
        <v>256289.21677083333</v>
      </c>
    </row>
    <row r="66" spans="1:17">
      <c r="A66" s="237" t="s">
        <v>22</v>
      </c>
      <c r="B66" s="54" t="s">
        <v>14</v>
      </c>
      <c r="C66" s="55">
        <v>167.67468749999998</v>
      </c>
      <c r="D66" s="55">
        <v>81.376874999999998</v>
      </c>
      <c r="E66" s="55">
        <v>25.937187499999997</v>
      </c>
      <c r="F66" s="55">
        <v>89.890451388888906</v>
      </c>
      <c r="G66" s="55">
        <v>171.91718750000001</v>
      </c>
      <c r="H66" s="55">
        <v>98.535416666666663</v>
      </c>
      <c r="I66" s="55">
        <v>70.553765624999997</v>
      </c>
      <c r="J66" s="55">
        <v>20.208124999999999</v>
      </c>
      <c r="K66" s="55">
        <v>31.73656875</v>
      </c>
      <c r="L66" s="55">
        <v>31.895568750000002</v>
      </c>
      <c r="M66" s="55">
        <v>187.5</v>
      </c>
      <c r="N66" s="55">
        <v>150</v>
      </c>
      <c r="O66" s="55">
        <v>17.279017857142858</v>
      </c>
      <c r="P66" s="55">
        <v>45</v>
      </c>
      <c r="Q66" s="238">
        <v>1189.5048515376984</v>
      </c>
    </row>
    <row r="67" spans="1:17">
      <c r="A67" s="57" t="s">
        <v>34</v>
      </c>
      <c r="B67" s="58" t="s">
        <v>14</v>
      </c>
      <c r="C67" s="83">
        <v>0.10519418332121944</v>
      </c>
      <c r="D67" s="83">
        <v>9.0502979742001E-2</v>
      </c>
      <c r="E67" s="83">
        <v>2.9161388588338392E-2</v>
      </c>
      <c r="F67" s="83">
        <v>7.312012882470327E-2</v>
      </c>
      <c r="G67" s="83">
        <v>0.10403686698128543</v>
      </c>
      <c r="H67" s="83">
        <v>9.7151212076880863E-2</v>
      </c>
      <c r="I67" s="83">
        <v>6.2170562009571044E-2</v>
      </c>
      <c r="J67" s="83">
        <v>1.9057562614516962E-2</v>
      </c>
      <c r="K67" s="83">
        <v>2.8557740189566604E-2</v>
      </c>
      <c r="L67" s="83">
        <v>2.8730383763362118E-2</v>
      </c>
      <c r="M67" s="83">
        <v>0.17159493806290482</v>
      </c>
      <c r="N67" s="83">
        <v>0.13727595045032384</v>
      </c>
      <c r="O67" s="83">
        <v>1.2263318240228931E-2</v>
      </c>
      <c r="P67" s="83">
        <v>4.1182785135097155E-2</v>
      </c>
      <c r="Q67" s="248">
        <v>0.99999999999999978</v>
      </c>
    </row>
    <row r="68" spans="1:17" ht="13.5" thickBot="1">
      <c r="A68" s="236" t="s">
        <v>15</v>
      </c>
      <c r="B68" s="241" t="s">
        <v>35</v>
      </c>
      <c r="C68" s="61">
        <v>17.638401815203178</v>
      </c>
      <c r="D68" s="61">
        <v>7.3648496695923473</v>
      </c>
      <c r="E68" s="61">
        <v>0.75636440357609314</v>
      </c>
      <c r="F68" s="61">
        <v>6.5728013856662839</v>
      </c>
      <c r="G68" s="61">
        <v>17.885725567734209</v>
      </c>
      <c r="H68" s="61">
        <v>9.5728351616671539</v>
      </c>
      <c r="I68" s="61">
        <v>4.3863672607978046</v>
      </c>
      <c r="J68" s="61">
        <v>0.38511760750948554</v>
      </c>
      <c r="K68" s="61">
        <v>0.90632468487081852</v>
      </c>
      <c r="L68" s="61">
        <v>0.91637193053820021</v>
      </c>
      <c r="M68" s="61">
        <v>32.174050886794653</v>
      </c>
      <c r="N68" s="61">
        <v>20.591392567548578</v>
      </c>
      <c r="O68" s="61">
        <v>0.21189809486074143</v>
      </c>
      <c r="P68" s="61">
        <v>1.853225331079372</v>
      </c>
      <c r="Q68" s="239">
        <v>121.215726367439</v>
      </c>
    </row>
    <row r="69" spans="1:17" ht="13.5" thickBot="1"/>
    <row r="70" spans="1:17">
      <c r="A70" s="48" t="s">
        <v>21</v>
      </c>
      <c r="B70" s="49" t="s">
        <v>17</v>
      </c>
      <c r="C70" s="50">
        <v>4427.2666666666664</v>
      </c>
      <c r="D70" s="50">
        <v>5776.5333333333328</v>
      </c>
      <c r="E70" s="50">
        <v>4957.05</v>
      </c>
      <c r="F70" s="50">
        <v>5465.5111111111109</v>
      </c>
      <c r="G70" s="50">
        <v>4236.8666666666659</v>
      </c>
      <c r="H70" s="50">
        <v>3906.4888888888891</v>
      </c>
      <c r="I70" s="50">
        <v>4846.333333333333</v>
      </c>
      <c r="J70" s="50">
        <v>4752.9333333333334</v>
      </c>
      <c r="K70" s="50">
        <v>3920.463888888889</v>
      </c>
      <c r="L70" s="50">
        <v>4048.8555555555558</v>
      </c>
      <c r="M70" s="51">
        <v>500000</v>
      </c>
      <c r="N70" s="51">
        <v>180000</v>
      </c>
      <c r="O70" s="51">
        <v>7992</v>
      </c>
      <c r="P70" s="51">
        <v>2500</v>
      </c>
      <c r="Q70" s="52">
        <v>736830.30277777778</v>
      </c>
    </row>
    <row r="71" spans="1:17">
      <c r="A71" s="256" t="s">
        <v>22</v>
      </c>
      <c r="B71" s="54" t="s">
        <v>14</v>
      </c>
      <c r="C71" s="55">
        <v>221.36333333333332</v>
      </c>
      <c r="D71" s="55">
        <v>288.82666666666665</v>
      </c>
      <c r="E71" s="55">
        <v>74.35575</v>
      </c>
      <c r="F71" s="55">
        <v>182.18370370370369</v>
      </c>
      <c r="G71" s="55">
        <v>211.84333333333328</v>
      </c>
      <c r="H71" s="55">
        <v>195.32444444444442</v>
      </c>
      <c r="I71" s="55">
        <v>145.38999999999999</v>
      </c>
      <c r="J71" s="55">
        <v>47.529333333333334</v>
      </c>
      <c r="K71" s="55">
        <v>78.409277777777774</v>
      </c>
      <c r="L71" s="55">
        <v>80.977111111111128</v>
      </c>
      <c r="M71" s="55">
        <v>468.75</v>
      </c>
      <c r="N71" s="55">
        <v>900</v>
      </c>
      <c r="O71" s="55">
        <v>57.085714285714289</v>
      </c>
      <c r="P71" s="55">
        <v>81.521739130434781</v>
      </c>
      <c r="Q71" s="251">
        <v>3033.5604071198527</v>
      </c>
    </row>
    <row r="72" spans="1:17">
      <c r="A72" s="247" t="s">
        <v>71</v>
      </c>
      <c r="B72" s="58" t="s">
        <v>14</v>
      </c>
      <c r="C72" s="83">
        <v>7.4821169333167042E-2</v>
      </c>
      <c r="D72" s="83">
        <v>8.4572795257462516E-2</v>
      </c>
      <c r="E72" s="83">
        <v>1.7891112562894815E-2</v>
      </c>
      <c r="F72" s="83">
        <v>4.7622719690095898E-2</v>
      </c>
      <c r="G72" s="83">
        <v>5.1355962063928375E-2</v>
      </c>
      <c r="H72" s="83">
        <v>6.5586323304137745E-2</v>
      </c>
      <c r="I72" s="83">
        <v>4.0075014784978498E-2</v>
      </c>
      <c r="J72" s="83">
        <v>2.606710547484092E-2</v>
      </c>
      <c r="K72" s="83">
        <v>4.3112888815266634E-2</v>
      </c>
      <c r="L72" s="83">
        <v>3.6648075752795391E-2</v>
      </c>
      <c r="M72" s="83">
        <v>0.160490650703772</v>
      </c>
      <c r="N72" s="83">
        <v>0.30814204935124223</v>
      </c>
      <c r="O72" s="83">
        <v>1.4496942155126497E-2</v>
      </c>
      <c r="P72" s="83">
        <v>2.9117190750291295E-2</v>
      </c>
      <c r="Q72" s="248">
        <v>0.99999999999999989</v>
      </c>
    </row>
    <row r="73" spans="1:17" ht="13.5" thickBot="1">
      <c r="A73" s="255" t="s">
        <v>15</v>
      </c>
      <c r="B73" s="241" t="s">
        <v>61</v>
      </c>
      <c r="C73" s="61">
        <v>16.562663447487633</v>
      </c>
      <c r="D73" s="61">
        <v>24.426878544895374</v>
      </c>
      <c r="E73" s="61">
        <v>1.3303070929484662</v>
      </c>
      <c r="F73" s="61">
        <v>8.6760834535849671</v>
      </c>
      <c r="G73" s="61">
        <v>10.879418190162797</v>
      </c>
      <c r="H73" s="61">
        <v>12.810612162534424</v>
      </c>
      <c r="I73" s="61">
        <v>5.8265063995880233</v>
      </c>
      <c r="J73" s="61">
        <v>1.2389521451488723</v>
      </c>
      <c r="K73" s="61">
        <v>3.3804504749186899</v>
      </c>
      <c r="L73" s="61">
        <v>2.9676553022425298</v>
      </c>
      <c r="M73" s="61">
        <v>75.229992517393129</v>
      </c>
      <c r="N73" s="61">
        <v>277.32784441611801</v>
      </c>
      <c r="O73" s="61">
        <v>0.82756829788407837</v>
      </c>
      <c r="P73" s="61">
        <v>2.3736840285563554</v>
      </c>
      <c r="Q73" s="252">
        <v>443.85861647346331</v>
      </c>
    </row>
    <row r="84" spans="1:12">
      <c r="A84" s="40" t="s">
        <v>31</v>
      </c>
    </row>
    <row r="85" spans="1:12">
      <c r="A85" s="40" t="s">
        <v>30</v>
      </c>
    </row>
    <row r="87" spans="1:12" ht="204" customHeight="1">
      <c r="A87" s="198" t="s">
        <v>54</v>
      </c>
      <c r="B87" s="199" t="s">
        <v>17</v>
      </c>
      <c r="C87" s="200" t="s">
        <v>55</v>
      </c>
      <c r="D87" s="200" t="s">
        <v>64</v>
      </c>
      <c r="E87" s="200" t="s">
        <v>65</v>
      </c>
      <c r="F87" s="200" t="s">
        <v>66</v>
      </c>
      <c r="G87" s="200" t="s">
        <v>67</v>
      </c>
      <c r="H87" s="200" t="s">
        <v>68</v>
      </c>
      <c r="I87" s="200" t="s">
        <v>69</v>
      </c>
      <c r="J87" s="200" t="s">
        <v>70</v>
      </c>
      <c r="K87" s="200" t="s">
        <v>63</v>
      </c>
      <c r="L87" s="200" t="s">
        <v>62</v>
      </c>
    </row>
    <row r="88" spans="1:12">
      <c r="A88" s="201" t="s">
        <v>37</v>
      </c>
      <c r="B88" s="202">
        <v>916.72008260405914</v>
      </c>
      <c r="C88" s="203" t="s">
        <v>81</v>
      </c>
      <c r="D88" s="204"/>
      <c r="E88" s="204"/>
      <c r="F88" s="204"/>
      <c r="G88" s="204"/>
      <c r="H88" s="204"/>
      <c r="I88" s="204"/>
      <c r="J88" s="204"/>
      <c r="K88" s="204"/>
      <c r="L88" s="204"/>
    </row>
    <row r="89" spans="1:12">
      <c r="A89" s="205" t="s">
        <v>39</v>
      </c>
      <c r="B89" s="206">
        <v>955.28065476190477</v>
      </c>
      <c r="C89" s="207">
        <f t="shared" ref="C89:C94" si="1">((B89*100/B88)-100)/100</f>
        <v>4.2063627588815822E-2</v>
      </c>
      <c r="D89" s="208"/>
      <c r="E89" s="209"/>
      <c r="F89" s="209"/>
      <c r="G89" s="209"/>
      <c r="H89" s="209"/>
      <c r="I89" s="209"/>
      <c r="J89" s="209"/>
      <c r="K89" s="209"/>
      <c r="L89" s="209"/>
    </row>
    <row r="90" spans="1:12">
      <c r="A90" s="210" t="s">
        <v>41</v>
      </c>
      <c r="B90" s="211">
        <v>891.37523809523816</v>
      </c>
      <c r="C90" s="212">
        <f t="shared" si="1"/>
        <v>-6.6897007018941967E-2</v>
      </c>
      <c r="D90" s="207">
        <f t="shared" ref="D90:D94" si="2">((B90*100/B88)-100)/100</f>
        <v>-2.7647310220177274E-2</v>
      </c>
      <c r="E90" s="208"/>
      <c r="F90" s="209"/>
      <c r="G90" s="209"/>
      <c r="H90" s="209"/>
      <c r="I90" s="209"/>
      <c r="J90" s="209"/>
      <c r="K90" s="209"/>
      <c r="L90" s="209"/>
    </row>
    <row r="91" spans="1:12">
      <c r="A91" s="213" t="s">
        <v>43</v>
      </c>
      <c r="B91" s="214">
        <v>915.64928971560857</v>
      </c>
      <c r="C91" s="215">
        <f t="shared" si="1"/>
        <v>2.7232135898503457E-2</v>
      </c>
      <c r="D91" s="216">
        <f t="shared" si="2"/>
        <v>-4.1486619506781466E-2</v>
      </c>
      <c r="E91" s="207">
        <f t="shared" ref="E91:E96" si="3">((B91*100/B88)-100)/100</f>
        <v>-1.168069630817712E-3</v>
      </c>
      <c r="F91" s="208"/>
      <c r="G91" s="209"/>
      <c r="H91" s="209"/>
      <c r="I91" s="209"/>
      <c r="J91" s="209"/>
      <c r="K91" s="209"/>
      <c r="L91" s="209"/>
    </row>
    <row r="92" spans="1:12">
      <c r="A92" s="217" t="s">
        <v>45</v>
      </c>
      <c r="B92" s="218">
        <v>859.62378771929798</v>
      </c>
      <c r="C92" s="219">
        <f t="shared" si="1"/>
        <v>-6.1186638405749817E-2</v>
      </c>
      <c r="D92" s="215">
        <f t="shared" si="2"/>
        <v>-3.5620745359484257E-2</v>
      </c>
      <c r="E92" s="216">
        <f t="shared" si="3"/>
        <v>-0.10013483112609294</v>
      </c>
      <c r="F92" s="207">
        <f t="shared" ref="F92:F98" si="4">((B92*100/B88)-100)/100</f>
        <v>-6.2283237782434074E-2</v>
      </c>
      <c r="G92" s="208"/>
      <c r="H92" s="209"/>
      <c r="I92" s="209"/>
      <c r="J92" s="209"/>
      <c r="K92" s="209"/>
      <c r="L92" s="209"/>
    </row>
    <row r="93" spans="1:12">
      <c r="A93" s="220" t="s">
        <v>47</v>
      </c>
      <c r="B93" s="221">
        <v>870.69145376984102</v>
      </c>
      <c r="C93" s="222">
        <f t="shared" si="1"/>
        <v>1.2875011381324271E-2</v>
      </c>
      <c r="D93" s="223">
        <f t="shared" si="2"/>
        <v>-4.9099405690284502E-2</v>
      </c>
      <c r="E93" s="215">
        <f t="shared" si="3"/>
        <v>-2.320435148007462E-2</v>
      </c>
      <c r="F93" s="216">
        <f t="shared" si="4"/>
        <v>-8.8549056835184103E-2</v>
      </c>
      <c r="G93" s="207">
        <f t="shared" ref="G93:G98" si="5">((B93*100/B88)-100)/100</f>
        <v>-5.0210123796424283E-2</v>
      </c>
      <c r="H93" s="208"/>
      <c r="I93" s="209"/>
      <c r="J93" s="209"/>
      <c r="K93" s="209"/>
      <c r="L93" s="209"/>
    </row>
    <row r="94" spans="1:12">
      <c r="A94" s="224" t="s">
        <v>49</v>
      </c>
      <c r="B94" s="225">
        <v>827.03291792091829</v>
      </c>
      <c r="C94" s="226">
        <f t="shared" si="1"/>
        <v>-5.0142373236689082E-2</v>
      </c>
      <c r="D94" s="222">
        <f t="shared" si="2"/>
        <v>-3.7912945481473767E-2</v>
      </c>
      <c r="E94" s="223">
        <f t="shared" si="3"/>
        <v>-9.6779818201151779E-2</v>
      </c>
      <c r="F94" s="215">
        <f t="shared" si="4"/>
        <v>-7.2183203464134496E-2</v>
      </c>
      <c r="G94" s="216">
        <f t="shared" si="5"/>
        <v>-0.13425137021428654</v>
      </c>
      <c r="H94" s="207">
        <f>((B94*100/B88)-100)/100</f>
        <v>-9.7834842265452693E-2</v>
      </c>
      <c r="I94" s="208"/>
      <c r="J94" s="208"/>
      <c r="K94" s="208"/>
      <c r="L94" s="208"/>
    </row>
    <row r="95" spans="1:12">
      <c r="A95" s="227" t="s">
        <v>51</v>
      </c>
      <c r="B95" s="228">
        <v>845.8</v>
      </c>
      <c r="C95" s="229">
        <f>((B95*100/B94)-100)/100</f>
        <v>2.26920617939372E-2</v>
      </c>
      <c r="D95" s="226">
        <f>((B95*100/B93)-100)/100</f>
        <v>-2.8588145274733422E-2</v>
      </c>
      <c r="E95" s="222">
        <f t="shared" si="3"/>
        <v>-1.6081206589192192E-2</v>
      </c>
      <c r="F95" s="223">
        <f t="shared" si="4"/>
        <v>-7.6283890022240966E-2</v>
      </c>
      <c r="G95" s="215">
        <f t="shared" si="5"/>
        <v>-5.1129127383689618E-2</v>
      </c>
      <c r="H95" s="216">
        <f>((B95*100/B89)-100)/100</f>
        <v>-0.11460574880917264</v>
      </c>
      <c r="I95" s="207">
        <f>((B95*100/B88)-100)/100</f>
        <v>-7.7362854757803204E-2</v>
      </c>
      <c r="J95" s="208"/>
      <c r="K95" s="208"/>
      <c r="L95" s="208"/>
    </row>
    <row r="96" spans="1:12">
      <c r="A96" s="230" t="s">
        <v>53</v>
      </c>
      <c r="B96" s="231">
        <v>871.74427591269841</v>
      </c>
      <c r="C96" s="232">
        <f>((B96*100/B95)-100)/100</f>
        <v>3.067424439902865E-2</v>
      </c>
      <c r="D96" s="229">
        <f>((B96*100/B94)-100)/100</f>
        <v>5.4062368042350928E-2</v>
      </c>
      <c r="E96" s="226">
        <f t="shared" si="3"/>
        <v>1.2091793692231079E-3</v>
      </c>
      <c r="F96" s="233">
        <f t="shared" si="4"/>
        <v>1.4099758948688219E-2</v>
      </c>
      <c r="G96" s="219">
        <f t="shared" si="5"/>
        <v>-4.794959630946323E-2</v>
      </c>
      <c r="H96" s="215">
        <f>((B96*100/B90)-100)/100</f>
        <v>-2.2023230333937535E-2</v>
      </c>
      <c r="I96" s="212">
        <f>((B96*100/B89)-100)/100</f>
        <v>-8.7446949158650256E-2</v>
      </c>
      <c r="J96" s="207">
        <f>((B96*100/B88)-100)/100</f>
        <v>-4.9061657473021963E-2</v>
      </c>
      <c r="K96" s="208"/>
      <c r="L96" s="208"/>
    </row>
    <row r="97" spans="1:12">
      <c r="A97" s="234" t="s">
        <v>35</v>
      </c>
      <c r="B97" s="235">
        <v>1189.5048515377</v>
      </c>
      <c r="C97" s="240">
        <f>((B97*100/B96)-100)/100</f>
        <v>0.36451122697916533</v>
      </c>
      <c r="D97" s="232">
        <f>((B97*100/B95)-100)/100</f>
        <v>0.40636657784074259</v>
      </c>
      <c r="E97" s="229">
        <f>((B97*100/B94)-100)/100</f>
        <v>0.43827993513003266</v>
      </c>
      <c r="F97" s="226">
        <f t="shared" si="4"/>
        <v>0.36616116580390184</v>
      </c>
      <c r="G97" s="233">
        <f t="shared" si="5"/>
        <v>0.38375050636235014</v>
      </c>
      <c r="H97" s="219">
        <f>((B97*100/B91)-100)/100</f>
        <v>0.29908346448578382</v>
      </c>
      <c r="I97" s="215">
        <f>((B97*100/B90)-100)/100</f>
        <v>0.33446028193415939</v>
      </c>
      <c r="J97" s="212">
        <f>((B97*100/B89)-100)/100</f>
        <v>0.2451888830871107</v>
      </c>
      <c r="K97" s="207">
        <f>((B97*100/B88)-100)/100</f>
        <v>0.29756604454302049</v>
      </c>
      <c r="L97" s="208"/>
    </row>
    <row r="98" spans="1:12">
      <c r="A98" s="254" t="s">
        <v>61</v>
      </c>
      <c r="B98" s="253">
        <v>2996.6244841701177</v>
      </c>
      <c r="C98" s="249">
        <f>((B98*100/B97)-100)/100</f>
        <v>1.5192200605960648</v>
      </c>
      <c r="D98" s="240">
        <f>((B98*100/B96)-100)/100</f>
        <v>2.4375040559144634</v>
      </c>
      <c r="E98" s="232">
        <f>((B98*100/B95)-100)/100</f>
        <v>2.5429468954482362</v>
      </c>
      <c r="F98" s="229">
        <f t="shared" si="4"/>
        <v>2.6233436653323849</v>
      </c>
      <c r="G98" s="226">
        <f t="shared" si="5"/>
        <v>2.4416606149004956</v>
      </c>
      <c r="H98" s="233">
        <f>((B98*100/B92)-100)/100</f>
        <v>2.485972034487995</v>
      </c>
      <c r="I98" s="219">
        <f>((B98*100/B91)-100)/100</f>
        <v>2.272677124121222</v>
      </c>
      <c r="J98" s="215">
        <f>((B98*100/B90)-100)/100</f>
        <v>2.3617991123172146</v>
      </c>
      <c r="K98" s="212">
        <f>((B98*100/B89)-100)/100</f>
        <v>2.1369048135042572</v>
      </c>
      <c r="L98" s="207">
        <f>((B98*100/B88)-100)/100</f>
        <v>2.2688544093610643</v>
      </c>
    </row>
    <row r="112" spans="1:12">
      <c r="A112" s="40" t="s">
        <v>31</v>
      </c>
    </row>
    <row r="113" spans="1:12">
      <c r="A113" s="40" t="s">
        <v>30</v>
      </c>
    </row>
    <row r="115" spans="1:12" ht="201.75">
      <c r="A115" s="250" t="s">
        <v>79</v>
      </c>
      <c r="B115" s="199" t="s">
        <v>17</v>
      </c>
      <c r="C115" s="200" t="s">
        <v>55</v>
      </c>
      <c r="D115" s="200" t="s">
        <v>64</v>
      </c>
      <c r="E115" s="200" t="s">
        <v>65</v>
      </c>
      <c r="F115" s="200" t="s">
        <v>66</v>
      </c>
      <c r="G115" s="200" t="s">
        <v>67</v>
      </c>
      <c r="H115" s="200" t="s">
        <v>68</v>
      </c>
      <c r="I115" s="200" t="s">
        <v>69</v>
      </c>
      <c r="J115" s="200" t="s">
        <v>70</v>
      </c>
      <c r="K115" s="200" t="s">
        <v>63</v>
      </c>
      <c r="L115" s="200" t="s">
        <v>62</v>
      </c>
    </row>
    <row r="116" spans="1:12">
      <c r="A116" s="201" t="s">
        <v>37</v>
      </c>
      <c r="B116" s="202">
        <v>116.89685172814666</v>
      </c>
      <c r="C116" s="203" t="s">
        <v>81</v>
      </c>
      <c r="D116" s="204"/>
      <c r="E116" s="204"/>
      <c r="F116" s="204"/>
      <c r="G116" s="204"/>
      <c r="H116" s="204"/>
      <c r="I116" s="204"/>
      <c r="J116" s="204"/>
      <c r="K116" s="204"/>
      <c r="L116" s="204"/>
    </row>
    <row r="117" spans="1:12">
      <c r="A117" s="205" t="s">
        <v>39</v>
      </c>
      <c r="B117" s="206">
        <v>110.99872579605395</v>
      </c>
      <c r="C117" s="207">
        <f t="shared" ref="C117:C122" si="6">((B117*100/B116)-100)/100</f>
        <v>-5.0455815061720276E-2</v>
      </c>
      <c r="D117" s="208"/>
      <c r="E117" s="209"/>
      <c r="F117" s="209"/>
      <c r="G117" s="209"/>
      <c r="H117" s="209"/>
      <c r="I117" s="209"/>
      <c r="J117" s="209"/>
      <c r="K117" s="209"/>
      <c r="L117" s="209"/>
    </row>
    <row r="118" spans="1:12">
      <c r="A118" s="210" t="s">
        <v>41</v>
      </c>
      <c r="B118" s="211">
        <v>98.015565410295878</v>
      </c>
      <c r="C118" s="212">
        <f t="shared" si="6"/>
        <v>-0.11696675157886929</v>
      </c>
      <c r="D118" s="207">
        <f t="shared" ref="D118:D122" si="7">((B118*100/B116)-100)/100</f>
        <v>-0.16152091385455605</v>
      </c>
      <c r="E118" s="208"/>
      <c r="F118" s="209"/>
      <c r="G118" s="209"/>
      <c r="H118" s="209"/>
      <c r="I118" s="209"/>
      <c r="J118" s="209"/>
      <c r="K118" s="209"/>
      <c r="L118" s="209"/>
    </row>
    <row r="119" spans="1:12">
      <c r="A119" s="213" t="s">
        <v>43</v>
      </c>
      <c r="B119" s="214">
        <v>99.547240811048127</v>
      </c>
      <c r="C119" s="215">
        <f t="shared" si="6"/>
        <v>1.5626858798810303E-2</v>
      </c>
      <c r="D119" s="216">
        <f t="shared" si="7"/>
        <v>-0.10316771569113754</v>
      </c>
      <c r="E119" s="207">
        <f t="shared" ref="E119:E124" si="8">((B119*100/B116)-100)/100</f>
        <v>-0.14841811956960568</v>
      </c>
      <c r="F119" s="208"/>
      <c r="G119" s="209"/>
      <c r="H119" s="209"/>
      <c r="I119" s="209"/>
      <c r="J119" s="209"/>
      <c r="K119" s="209"/>
      <c r="L119" s="209"/>
    </row>
    <row r="120" spans="1:12">
      <c r="A120" s="217" t="s">
        <v>45</v>
      </c>
      <c r="B120" s="218">
        <v>96.240368796310364</v>
      </c>
      <c r="C120" s="219">
        <f t="shared" si="6"/>
        <v>-3.3219122778245375E-2</v>
      </c>
      <c r="D120" s="215">
        <f t="shared" si="7"/>
        <v>-1.8111374520511134E-2</v>
      </c>
      <c r="E120" s="216">
        <f t="shared" si="8"/>
        <v>-0.13295969745508784</v>
      </c>
      <c r="F120" s="207">
        <f t="shared" ref="F120:F126" si="9">((B120*100/B116)-100)/100</f>
        <v>-0.17670692261135201</v>
      </c>
      <c r="G120" s="208"/>
      <c r="H120" s="209"/>
      <c r="I120" s="209"/>
      <c r="J120" s="209"/>
      <c r="K120" s="209"/>
      <c r="L120" s="209"/>
    </row>
    <row r="121" spans="1:12">
      <c r="A121" s="220" t="s">
        <v>47</v>
      </c>
      <c r="B121" s="221">
        <v>97.952920352780438</v>
      </c>
      <c r="C121" s="222">
        <f t="shared" si="6"/>
        <v>1.7794524043176097E-2</v>
      </c>
      <c r="D121" s="223">
        <f t="shared" si="7"/>
        <v>-1.6015717214039996E-2</v>
      </c>
      <c r="E121" s="215">
        <f t="shared" si="8"/>
        <v>-6.3913376669518125E-4</v>
      </c>
      <c r="F121" s="216">
        <f t="shared" si="9"/>
        <v>-0.11753112794504972</v>
      </c>
      <c r="G121" s="207">
        <f t="shared" ref="G121:G126" si="10">((B121*100/B116)-100)/100</f>
        <v>-0.16205681415117923</v>
      </c>
      <c r="H121" s="208"/>
      <c r="I121" s="209"/>
      <c r="J121" s="209"/>
      <c r="K121" s="209"/>
      <c r="L121" s="209"/>
    </row>
    <row r="122" spans="1:12">
      <c r="A122" s="224" t="s">
        <v>49</v>
      </c>
      <c r="B122" s="225">
        <v>92.242139585729362</v>
      </c>
      <c r="C122" s="226">
        <f t="shared" si="6"/>
        <v>-5.8301281334783253E-2</v>
      </c>
      <c r="D122" s="222">
        <f t="shared" si="7"/>
        <v>-4.154420084406709E-2</v>
      </c>
      <c r="E122" s="223">
        <f t="shared" si="8"/>
        <v>-7.3383261713749162E-2</v>
      </c>
      <c r="F122" s="215">
        <f t="shared" si="9"/>
        <v>-5.8903152783935868E-2</v>
      </c>
      <c r="G122" s="216">
        <f t="shared" si="10"/>
        <v>-0.16898019392391433</v>
      </c>
      <c r="H122" s="207">
        <f>((B122*100/B116)-100)/100</f>
        <v>-0.21090997557191599</v>
      </c>
      <c r="I122" s="208"/>
      <c r="J122" s="208"/>
      <c r="K122" s="208"/>
      <c r="L122" s="208"/>
    </row>
    <row r="123" spans="1:12">
      <c r="A123" s="227" t="s">
        <v>51</v>
      </c>
      <c r="B123" s="228">
        <v>95.218845445582446</v>
      </c>
      <c r="C123" s="229">
        <f>((B123*100/B122)-100)/100</f>
        <v>3.2270563900857356E-2</v>
      </c>
      <c r="D123" s="226">
        <f>((B123*100/B121)-100)/100</f>
        <v>-2.7912132658741911E-2</v>
      </c>
      <c r="E123" s="222">
        <f t="shared" si="8"/>
        <v>-1.0614291731258163E-2</v>
      </c>
      <c r="F123" s="223">
        <f t="shared" si="9"/>
        <v>-4.348081704927878E-2</v>
      </c>
      <c r="G123" s="215">
        <f t="shared" si="10"/>
        <v>-2.8533426838954483E-2</v>
      </c>
      <c r="H123" s="216">
        <f>((B123*100/B117)-100)/100</f>
        <v>-0.14216271616905785</v>
      </c>
      <c r="I123" s="207">
        <f>((B123*100/B116)-100)/100</f>
        <v>-0.18544559551508044</v>
      </c>
      <c r="J123" s="208"/>
      <c r="K123" s="208"/>
      <c r="L123" s="208"/>
    </row>
    <row r="124" spans="1:12">
      <c r="A124" s="230" t="s">
        <v>53</v>
      </c>
      <c r="B124" s="231">
        <v>96.048869770001261</v>
      </c>
      <c r="C124" s="232">
        <f>((B124*100/B123)-100)/100</f>
        <v>8.7170173145311482E-3</v>
      </c>
      <c r="D124" s="229">
        <f>((B124*100/B122)-100)/100</f>
        <v>4.1268884279661931E-2</v>
      </c>
      <c r="E124" s="226">
        <f t="shared" si="8"/>
        <v>-1.9438425887882572E-2</v>
      </c>
      <c r="F124" s="233">
        <f t="shared" si="9"/>
        <v>-1.9897993815298776E-3</v>
      </c>
      <c r="G124" s="219">
        <f t="shared" si="10"/>
        <v>-3.514282276981618E-2</v>
      </c>
      <c r="H124" s="215">
        <f>((B124*100/B118)-100)/100</f>
        <v>-2.0065135900221378E-2</v>
      </c>
      <c r="I124" s="212">
        <f>((B124*100/B117)-100)/100</f>
        <v>-0.1346849337128532</v>
      </c>
      <c r="J124" s="207">
        <f>((B124*100/B116)-100)/100</f>
        <v>-0.17834511066755765</v>
      </c>
      <c r="K124" s="208"/>
      <c r="L124" s="208"/>
    </row>
    <row r="125" spans="1:12">
      <c r="A125" s="234" t="s">
        <v>35</v>
      </c>
      <c r="B125" s="235">
        <v>121.215726367439</v>
      </c>
      <c r="C125" s="240">
        <f>((B125*100/B124)-100)/100</f>
        <v>0.26202137159658745</v>
      </c>
      <c r="D125" s="232">
        <f>((B125*100/B123)-100)/100</f>
        <v>0.2730224337441034</v>
      </c>
      <c r="E125" s="229">
        <f>((B125*100/B122)-100)/100</f>
        <v>0.31410358553946738</v>
      </c>
      <c r="F125" s="226">
        <f t="shared" si="9"/>
        <v>0.23748966269588351</v>
      </c>
      <c r="G125" s="233">
        <f t="shared" si="10"/>
        <v>0.25951020225190718</v>
      </c>
      <c r="H125" s="219">
        <f>((B125*100/B119)-100)/100</f>
        <v>0.2176703782028484</v>
      </c>
      <c r="I125" s="215">
        <f>((B125*100/B118)-100)/100</f>
        <v>0.23669874126651835</v>
      </c>
      <c r="J125" s="212">
        <f>((B125*100/B117)-100)/100</f>
        <v>9.2046106818897189E-2</v>
      </c>
      <c r="K125" s="207">
        <f>((B125*100/B116)-100)/100</f>
        <v>3.6946030414371195E-2</v>
      </c>
      <c r="L125" s="208"/>
    </row>
    <row r="126" spans="1:12">
      <c r="A126" s="254" t="s">
        <v>61</v>
      </c>
      <c r="B126" s="253">
        <v>441.40518549656309</v>
      </c>
      <c r="C126" s="249">
        <f>((B126*100/B125)-100)/100</f>
        <v>2.6414844733804559</v>
      </c>
      <c r="D126" s="240">
        <f>((B126*100/B124)-100)/100</f>
        <v>3.59563122974328</v>
      </c>
      <c r="E126" s="232">
        <f>((B126*100/B123)-100)/100</f>
        <v>3.6356914267441529</v>
      </c>
      <c r="F126" s="229">
        <f t="shared" si="9"/>
        <v>3.7852878031555566</v>
      </c>
      <c r="G126" s="226">
        <f t="shared" si="10"/>
        <v>3.506299392675877</v>
      </c>
      <c r="H126" s="233">
        <f>((B126*100/B120)-100)/100</f>
        <v>3.5864868455645977</v>
      </c>
      <c r="I126" s="219">
        <f>((B126*100/B119)-100)/100</f>
        <v>3.4341277759209801</v>
      </c>
      <c r="J126" s="215">
        <f>((B126*100/B118)-100)/100</f>
        <v>3.5034192645711801</v>
      </c>
      <c r="K126" s="212">
        <f>((B126*100/B117)-100)/100</f>
        <v>2.9766689421965888</v>
      </c>
      <c r="L126" s="207">
        <f>((B126*100/B116)-100)/100</f>
        <v>2.7760228694874307</v>
      </c>
    </row>
  </sheetData>
  <mergeCells count="1">
    <mergeCell ref="B8:P9"/>
  </mergeCells>
  <pageMargins left="0.19685039370078741" right="3.937007874015748E-2" top="0.47244094488188981" bottom="0.39370078740157483" header="0.27559055118110237" footer="0.15748031496062992"/>
  <pageSetup paperSize="9" orientation="landscape" horizontalDpi="300" verticalDpi="300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88" sqref="K88"/>
    </sheetView>
  </sheetViews>
  <sheetFormatPr defaultRowHeight="12.75"/>
  <cols>
    <col min="7" max="7" width="9.28515625" customWidth="1"/>
  </cols>
  <sheetData/>
  <pageMargins left="0.25" right="0.25" top="0.41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Weekly National</vt:lpstr>
      <vt:lpstr>Report</vt:lpstr>
      <vt:lpstr>Changes</vt:lpstr>
      <vt:lpstr>Base prices</vt:lpstr>
      <vt:lpstr>Comparison</vt:lpstr>
      <vt:lpstr>Charts 2011-2021</vt:lpstr>
      <vt:lpstr>Unit Price</vt:lpstr>
      <vt:lpstr>National Index</vt:lpstr>
      <vt:lpstr>Comparison!Print_Area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2021-05-18T08:34:27Z</cp:lastPrinted>
  <dcterms:created xsi:type="dcterms:W3CDTF">2003-10-25T09:26:21Z</dcterms:created>
  <dcterms:modified xsi:type="dcterms:W3CDTF">2021-05-18T08:34:59Z</dcterms:modified>
</cp:coreProperties>
</file>