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Default Extension="jpeg" ContentType="image/jpeg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20" yWindow="-120" windowWidth="20730" windowHeight="11760" tabRatio="795"/>
  </bookViews>
  <sheets>
    <sheet name="Weekly National" sheetId="14" r:id="rId1"/>
    <sheet name="Report" sheetId="6" r:id="rId2"/>
    <sheet name="Unit Price" sheetId="12" r:id="rId3"/>
    <sheet name="National Index" sheetId="10" r:id="rId4"/>
    <sheet name="Changes" sheetId="13" r:id="rId5"/>
    <sheet name="Base prices" sheetId="7" r:id="rId6"/>
  </sheets>
  <definedNames>
    <definedName name="_xlnm.Print_Area" localSheetId="1">Report!$A$1:$G$35</definedName>
    <definedName name="_xlnm.Print_Titles" localSheetId="4">Changes!$14:$16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/>
  <c r="F22"/>
  <c r="E22"/>
  <c r="D22"/>
  <c r="G21"/>
  <c r="F21"/>
  <c r="E21"/>
  <c r="D21"/>
  <c r="G20"/>
  <c r="F20"/>
  <c r="E20"/>
  <c r="D20"/>
  <c r="G19"/>
  <c r="F19"/>
  <c r="E19"/>
  <c r="D19"/>
  <c r="G18"/>
  <c r="F18"/>
  <c r="E18"/>
  <c r="D18"/>
  <c r="M16" i="14" l="1"/>
  <c r="Q18" i="7"/>
  <c r="C19"/>
  <c r="C21" s="1"/>
  <c r="N36" i="14"/>
  <c r="P19" i="7"/>
  <c r="M35" i="14"/>
  <c r="N35"/>
  <c r="O35"/>
  <c r="P35"/>
  <c r="P36" s="1"/>
  <c r="Q15"/>
  <c r="Q20"/>
  <c r="P31"/>
  <c r="P26"/>
  <c r="P21"/>
  <c r="P16"/>
  <c r="C27" i="13"/>
  <c r="Q27"/>
  <c r="P27"/>
  <c r="O27"/>
  <c r="N27"/>
  <c r="M27"/>
  <c r="L27"/>
  <c r="K27"/>
  <c r="J27"/>
  <c r="I27"/>
  <c r="H27"/>
  <c r="G27"/>
  <c r="F27"/>
  <c r="E27"/>
  <c r="D27"/>
  <c r="D35" i="14"/>
  <c r="C35"/>
  <c r="E35"/>
  <c r="F35"/>
  <c r="G35"/>
  <c r="H35"/>
  <c r="I35"/>
  <c r="J35"/>
  <c r="K35"/>
  <c r="L35"/>
  <c r="C21" l="1"/>
  <c r="C23" s="1"/>
  <c r="C26"/>
  <c r="C28" s="1"/>
  <c r="P33" l="1"/>
  <c r="O31"/>
  <c r="O33" s="1"/>
  <c r="N31"/>
  <c r="N33" s="1"/>
  <c r="M31"/>
  <c r="M33" s="1"/>
  <c r="L31"/>
  <c r="L33" s="1"/>
  <c r="K31"/>
  <c r="K33" s="1"/>
  <c r="J31"/>
  <c r="J33" s="1"/>
  <c r="I31"/>
  <c r="I33" s="1"/>
  <c r="H31"/>
  <c r="H33" s="1"/>
  <c r="G31"/>
  <c r="G33" s="1"/>
  <c r="F31"/>
  <c r="F33" s="1"/>
  <c r="E31"/>
  <c r="E33" s="1"/>
  <c r="D31"/>
  <c r="D33" s="1"/>
  <c r="C31"/>
  <c r="C33" s="1"/>
  <c r="Q30"/>
  <c r="Q33" l="1"/>
  <c r="Q31"/>
  <c r="C16" l="1"/>
  <c r="C18" s="1"/>
  <c r="M36" l="1"/>
  <c r="Q23" i="13"/>
  <c r="P23"/>
  <c r="O23"/>
  <c r="N23"/>
  <c r="M23"/>
  <c r="L23"/>
  <c r="K23"/>
  <c r="J23"/>
  <c r="I23"/>
  <c r="H23"/>
  <c r="G23"/>
  <c r="F23"/>
  <c r="E23"/>
  <c r="D23"/>
  <c r="C23"/>
  <c r="C36" i="14"/>
  <c r="C38" s="1"/>
  <c r="P21" i="7"/>
  <c r="O19"/>
  <c r="O21" s="1"/>
  <c r="N19"/>
  <c r="N21" s="1"/>
  <c r="M19"/>
  <c r="M21" s="1"/>
  <c r="L19"/>
  <c r="L21" s="1"/>
  <c r="K19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Q25" i="13"/>
  <c r="P25"/>
  <c r="O25"/>
  <c r="N25"/>
  <c r="M25"/>
  <c r="L25"/>
  <c r="K25"/>
  <c r="J25"/>
  <c r="I25"/>
  <c r="H25"/>
  <c r="G25"/>
  <c r="F25"/>
  <c r="E25"/>
  <c r="D25"/>
  <c r="C25"/>
  <c r="Q21"/>
  <c r="P21"/>
  <c r="O21"/>
  <c r="N21"/>
  <c r="M21"/>
  <c r="L21"/>
  <c r="K21"/>
  <c r="J21"/>
  <c r="I21"/>
  <c r="H21"/>
  <c r="G21"/>
  <c r="F21"/>
  <c r="E21"/>
  <c r="D21"/>
  <c r="C21"/>
  <c r="Q19"/>
  <c r="P19"/>
  <c r="O19"/>
  <c r="N19"/>
  <c r="M19"/>
  <c r="L19"/>
  <c r="K19"/>
  <c r="J19"/>
  <c r="I19"/>
  <c r="H19"/>
  <c r="G19"/>
  <c r="F19"/>
  <c r="E19"/>
  <c r="D19"/>
  <c r="C19"/>
  <c r="Q35" i="14" l="1"/>
  <c r="P28"/>
  <c r="O26"/>
  <c r="O28" s="1"/>
  <c r="N26"/>
  <c r="N28" s="1"/>
  <c r="M26"/>
  <c r="M28" s="1"/>
  <c r="L26"/>
  <c r="L28" s="1"/>
  <c r="K26"/>
  <c r="K28" s="1"/>
  <c r="J26"/>
  <c r="J28" s="1"/>
  <c r="I26"/>
  <c r="I28" s="1"/>
  <c r="H26"/>
  <c r="H28" s="1"/>
  <c r="G26"/>
  <c r="G28" s="1"/>
  <c r="F26"/>
  <c r="F28" s="1"/>
  <c r="E26"/>
  <c r="E28" s="1"/>
  <c r="D26"/>
  <c r="D28" s="1"/>
  <c r="Q25"/>
  <c r="P23"/>
  <c r="O21"/>
  <c r="O23" s="1"/>
  <c r="N21"/>
  <c r="N23" s="1"/>
  <c r="M21"/>
  <c r="M23" s="1"/>
  <c r="L21"/>
  <c r="L23" s="1"/>
  <c r="K21"/>
  <c r="K23" s="1"/>
  <c r="J21"/>
  <c r="J23" s="1"/>
  <c r="I21"/>
  <c r="I23" s="1"/>
  <c r="H21"/>
  <c r="H23" s="1"/>
  <c r="G21"/>
  <c r="G23" s="1"/>
  <c r="F21"/>
  <c r="F23" s="1"/>
  <c r="E21"/>
  <c r="E23" s="1"/>
  <c r="D21"/>
  <c r="D23" s="1"/>
  <c r="P18"/>
  <c r="O16"/>
  <c r="O18" s="1"/>
  <c r="N16"/>
  <c r="N18" s="1"/>
  <c r="M18"/>
  <c r="L16"/>
  <c r="L18" s="1"/>
  <c r="K16"/>
  <c r="K18" s="1"/>
  <c r="J16"/>
  <c r="J18" s="1"/>
  <c r="I16"/>
  <c r="I18" s="1"/>
  <c r="H16"/>
  <c r="H18" s="1"/>
  <c r="G16"/>
  <c r="G18" s="1"/>
  <c r="F16"/>
  <c r="F18" s="1"/>
  <c r="E16"/>
  <c r="E18" s="1"/>
  <c r="D16"/>
  <c r="D18" s="1"/>
  <c r="Q28" l="1"/>
  <c r="Q21" i="7"/>
  <c r="Q19"/>
  <c r="Q16" i="14"/>
  <c r="Q23"/>
  <c r="Q21"/>
  <c r="Q26"/>
  <c r="Q18"/>
  <c r="D36" l="1"/>
  <c r="F36" l="1"/>
  <c r="F38" s="1"/>
  <c r="G36"/>
  <c r="G38" s="1"/>
  <c r="H36"/>
  <c r="H38" s="1"/>
  <c r="I36"/>
  <c r="I38" s="1"/>
  <c r="J36"/>
  <c r="J38" s="1"/>
  <c r="K36"/>
  <c r="K38" s="1"/>
  <c r="L36"/>
  <c r="L38" s="1"/>
  <c r="P38"/>
  <c r="O36"/>
  <c r="O38" s="1"/>
  <c r="N38"/>
  <c r="M38"/>
  <c r="E36"/>
  <c r="E38" s="1"/>
  <c r="Q36" l="1"/>
  <c r="D38"/>
  <c r="Q38" s="1"/>
</calcChain>
</file>

<file path=xl/sharedStrings.xml><?xml version="1.0" encoding="utf-8"?>
<sst xmlns="http://schemas.openxmlformats.org/spreadsheetml/2006/main" count="150" uniqueCount="50">
  <si>
    <t>بندورة</t>
  </si>
  <si>
    <t>ثوم</t>
  </si>
  <si>
    <t>بصل</t>
  </si>
  <si>
    <t>خيار</t>
  </si>
  <si>
    <t>خس</t>
  </si>
  <si>
    <t>فجل</t>
  </si>
  <si>
    <t>بقلة</t>
  </si>
  <si>
    <t>بقدونس</t>
  </si>
  <si>
    <t>نعنع</t>
  </si>
  <si>
    <t>زيت زيتون</t>
  </si>
  <si>
    <t>حامض</t>
  </si>
  <si>
    <t>سماق</t>
  </si>
  <si>
    <t>ملح</t>
  </si>
  <si>
    <t>خبز محمص</t>
  </si>
  <si>
    <t xml:space="preserve"> </t>
  </si>
  <si>
    <t>Composite price</t>
  </si>
  <si>
    <t>Total</t>
  </si>
  <si>
    <t>in LL</t>
  </si>
  <si>
    <t>Composite index</t>
  </si>
  <si>
    <t>Share in g</t>
  </si>
  <si>
    <t>(item)</t>
  </si>
  <si>
    <t>Avg price per unit</t>
  </si>
  <si>
    <t>simple avg per share</t>
  </si>
  <si>
    <t>Change (base period)</t>
  </si>
  <si>
    <t>National Average price</t>
  </si>
  <si>
    <t>Changes</t>
  </si>
  <si>
    <t>Items</t>
  </si>
  <si>
    <t>Prices in LL/ Kg</t>
  </si>
  <si>
    <t xml:space="preserve">Base index </t>
  </si>
  <si>
    <t>composite price</t>
  </si>
  <si>
    <t>Technical Center for Pricing Policies</t>
  </si>
  <si>
    <t xml:space="preserve">Directorate General of Economy and Trade </t>
  </si>
  <si>
    <t>Weekly Change</t>
  </si>
  <si>
    <t>19th-April</t>
  </si>
  <si>
    <t>26th-April</t>
  </si>
  <si>
    <t>National Weekly Average Price &amp; index of Fatouch 2022</t>
  </si>
  <si>
    <t>Average 2022</t>
  </si>
  <si>
    <t>Fatouch 2022- Weekly Average Prices &amp; Index</t>
  </si>
  <si>
    <t>National Changes in Fatouch's Vegetables Ingredients (2022)</t>
  </si>
  <si>
    <t>National Base Average Prices &amp; Index of Fatouch 2022</t>
  </si>
  <si>
    <t>4th-April</t>
  </si>
  <si>
    <t>Weights(March2022)</t>
  </si>
  <si>
    <t>March - 2022</t>
  </si>
  <si>
    <t>11th-April</t>
  </si>
  <si>
    <t>26th-May</t>
  </si>
  <si>
    <t>Weights(March 2022)</t>
  </si>
  <si>
    <t>National Average Index</t>
  </si>
  <si>
    <t>Index Change</t>
  </si>
  <si>
    <t>Price Change</t>
  </si>
  <si>
    <t>(base: March 2022 avg)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</si>
</sst>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"/>
    <numFmt numFmtId="166" formatCode="B1mmm\-yy"/>
    <numFmt numFmtId="167" formatCode="dd/mm/yyyy;@"/>
  </numFmts>
  <fonts count="30">
    <font>
      <sz val="10"/>
      <name val="Arial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abic Transparent"/>
      <charset val="178"/>
    </font>
    <font>
      <i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10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9"/>
      <color rgb="FF7F7F7F"/>
      <name val="Times New Roman"/>
      <family val="1"/>
    </font>
    <font>
      <sz val="8"/>
      <color theme="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BFECE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5" fillId="0" borderId="0"/>
  </cellStyleXfs>
  <cellXfs count="20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right"/>
    </xf>
    <xf numFmtId="0" fontId="3" fillId="0" borderId="0" xfId="0" applyFont="1" applyFill="1"/>
    <xf numFmtId="0" fontId="0" fillId="0" borderId="0" xfId="0" applyFill="1"/>
    <xf numFmtId="0" fontId="3" fillId="0" borderId="2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8" fillId="0" borderId="8" xfId="0" applyFont="1" applyBorder="1" applyAlignment="1">
      <alignment horizontal="center"/>
    </xf>
    <xf numFmtId="0" fontId="13" fillId="0" borderId="0" xfId="0" applyFont="1"/>
    <xf numFmtId="0" fontId="0" fillId="0" borderId="0" xfId="0" applyFill="1" applyBorder="1"/>
    <xf numFmtId="2" fontId="9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10" fontId="5" fillId="0" borderId="0" xfId="1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/>
    <xf numFmtId="0" fontId="0" fillId="0" borderId="0" xfId="0" applyFill="1" applyBorder="1" applyAlignment="1"/>
    <xf numFmtId="0" fontId="0" fillId="0" borderId="0" xfId="0" applyBorder="1" applyAlignment="1"/>
    <xf numFmtId="0" fontId="0" fillId="0" borderId="0" xfId="0" applyAlignment="1"/>
    <xf numFmtId="0" fontId="16" fillId="0" borderId="0" xfId="0" applyFont="1"/>
    <xf numFmtId="0" fontId="17" fillId="0" borderId="0" xfId="0" applyFont="1"/>
    <xf numFmtId="0" fontId="0" fillId="0" borderId="17" xfId="0" applyBorder="1" applyAlignment="1"/>
    <xf numFmtId="0" fontId="9" fillId="0" borderId="0" xfId="0" applyFont="1"/>
    <xf numFmtId="0" fontId="3" fillId="0" borderId="18" xfId="0" applyFont="1" applyBorder="1"/>
    <xf numFmtId="0" fontId="0" fillId="0" borderId="18" xfId="0" applyBorder="1"/>
    <xf numFmtId="0" fontId="0" fillId="0" borderId="18" xfId="0" applyBorder="1" applyAlignment="1">
      <alignment horizontal="center"/>
    </xf>
    <xf numFmtId="0" fontId="18" fillId="0" borderId="0" xfId="0" applyFont="1" applyAlignment="1">
      <alignment horizontal="left" readingOrder="1"/>
    </xf>
    <xf numFmtId="0" fontId="19" fillId="0" borderId="0" xfId="0" applyFont="1" applyBorder="1"/>
    <xf numFmtId="164" fontId="0" fillId="0" borderId="12" xfId="0" applyNumberFormat="1" applyBorder="1" applyAlignment="1">
      <alignment horizontal="center"/>
    </xf>
    <xf numFmtId="165" fontId="14" fillId="0" borderId="13" xfId="0" applyNumberFormat="1" applyFont="1" applyBorder="1" applyAlignment="1"/>
    <xf numFmtId="0" fontId="15" fillId="0" borderId="23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3" fontId="11" fillId="0" borderId="24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3" fontId="5" fillId="0" borderId="25" xfId="0" applyNumberFormat="1" applyFont="1" applyFill="1" applyBorder="1" applyAlignment="1">
      <alignment horizontal="center"/>
    </xf>
    <xf numFmtId="0" fontId="15" fillId="2" borderId="26" xfId="0" applyFont="1" applyFill="1" applyBorder="1" applyAlignment="1">
      <alignment horizontal="left"/>
    </xf>
    <xf numFmtId="0" fontId="12" fillId="0" borderId="12" xfId="0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5" fillId="2" borderId="27" xfId="0" applyNumberFormat="1" applyFont="1" applyFill="1" applyBorder="1" applyAlignment="1">
      <alignment horizontal="right"/>
    </xf>
    <xf numFmtId="0" fontId="3" fillId="0" borderId="26" xfId="0" applyFont="1" applyBorder="1" applyAlignment="1">
      <alignment horizontal="left"/>
    </xf>
    <xf numFmtId="166" fontId="6" fillId="0" borderId="12" xfId="0" applyNumberFormat="1" applyFont="1" applyFill="1" applyBorder="1" applyAlignment="1">
      <alignment horizontal="center"/>
    </xf>
    <xf numFmtId="0" fontId="15" fillId="3" borderId="28" xfId="0" applyFont="1" applyFill="1" applyBorder="1"/>
    <xf numFmtId="0" fontId="11" fillId="0" borderId="29" xfId="0" applyFont="1" applyFill="1" applyBorder="1" applyAlignment="1">
      <alignment horizontal="center"/>
    </xf>
    <xf numFmtId="4" fontId="3" fillId="0" borderId="29" xfId="0" applyNumberFormat="1" applyFont="1" applyBorder="1" applyAlignment="1">
      <alignment horizontal="center"/>
    </xf>
    <xf numFmtId="4" fontId="3" fillId="3" borderId="30" xfId="0" applyNumberFormat="1" applyFont="1" applyFill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2" fillId="0" borderId="5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0" fontId="4" fillId="0" borderId="13" xfId="0" applyNumberFormat="1" applyFont="1" applyBorder="1"/>
    <xf numFmtId="10" fontId="4" fillId="4" borderId="14" xfId="0" applyNumberFormat="1" applyFont="1" applyFill="1" applyBorder="1"/>
    <xf numFmtId="10" fontId="4" fillId="4" borderId="13" xfId="0" applyNumberFormat="1" applyFont="1" applyFill="1" applyBorder="1"/>
    <xf numFmtId="10" fontId="4" fillId="0" borderId="12" xfId="0" applyNumberFormat="1" applyFont="1" applyBorder="1"/>
    <xf numFmtId="0" fontId="24" fillId="0" borderId="12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164" fontId="24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/>
    <xf numFmtId="0" fontId="23" fillId="0" borderId="0" xfId="0" applyFont="1"/>
    <xf numFmtId="0" fontId="8" fillId="0" borderId="23" xfId="0" applyFont="1" applyBorder="1" applyAlignment="1">
      <alignment horizontal="left"/>
    </xf>
    <xf numFmtId="0" fontId="11" fillId="0" borderId="12" xfId="0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6" fontId="3" fillId="0" borderId="12" xfId="0" applyNumberFormat="1" applyFont="1" applyFill="1" applyBorder="1" applyAlignment="1">
      <alignment horizontal="center"/>
    </xf>
    <xf numFmtId="10" fontId="5" fillId="0" borderId="12" xfId="0" applyNumberFormat="1" applyFont="1" applyFill="1" applyBorder="1" applyAlignment="1">
      <alignment horizontal="center"/>
    </xf>
    <xf numFmtId="0" fontId="1" fillId="0" borderId="0" xfId="2"/>
    <xf numFmtId="164" fontId="5" fillId="2" borderId="27" xfId="0" applyNumberFormat="1" applyFont="1" applyFill="1" applyBorder="1" applyAlignment="1">
      <alignment horizontal="center"/>
    </xf>
    <xf numFmtId="4" fontId="3" fillId="3" borderId="30" xfId="0" applyNumberFormat="1" applyFont="1" applyFill="1" applyBorder="1" applyAlignment="1">
      <alignment horizontal="center"/>
    </xf>
    <xf numFmtId="4" fontId="13" fillId="0" borderId="38" xfId="0" applyNumberFormat="1" applyFont="1" applyFill="1" applyBorder="1" applyAlignment="1">
      <alignment horizontal="right"/>
    </xf>
    <xf numFmtId="4" fontId="13" fillId="0" borderId="24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4" fontId="13" fillId="0" borderId="34" xfId="0" applyNumberFormat="1" applyFont="1" applyFill="1" applyBorder="1" applyAlignment="1">
      <alignment horizontal="right"/>
    </xf>
    <xf numFmtId="4" fontId="26" fillId="0" borderId="39" xfId="0" applyNumberFormat="1" applyFont="1" applyFill="1" applyBorder="1" applyAlignment="1">
      <alignment horizontal="right"/>
    </xf>
    <xf numFmtId="4" fontId="26" fillId="0" borderId="12" xfId="0" applyNumberFormat="1" applyFont="1" applyFill="1" applyBorder="1" applyAlignment="1">
      <alignment horizontal="right"/>
    </xf>
    <xf numFmtId="4" fontId="26" fillId="0" borderId="33" xfId="0" applyNumberFormat="1" applyFont="1" applyFill="1" applyBorder="1" applyAlignment="1">
      <alignment horizontal="right"/>
    </xf>
    <xf numFmtId="4" fontId="26" fillId="0" borderId="35" xfId="0" applyNumberFormat="1" applyFont="1" applyFill="1" applyBorder="1" applyAlignment="1">
      <alignment horizontal="right"/>
    </xf>
    <xf numFmtId="10" fontId="27" fillId="0" borderId="29" xfId="0" applyNumberFormat="1" applyFont="1" applyFill="1" applyBorder="1" applyAlignment="1">
      <alignment horizontal="right"/>
    </xf>
    <xf numFmtId="10" fontId="27" fillId="0" borderId="15" xfId="1" applyNumberFormat="1" applyFont="1" applyBorder="1" applyAlignment="1">
      <alignment horizontal="right"/>
    </xf>
    <xf numFmtId="0" fontId="22" fillId="0" borderId="36" xfId="0" applyFont="1" applyBorder="1" applyAlignment="1">
      <alignment horizontal="left"/>
    </xf>
    <xf numFmtId="0" fontId="22" fillId="0" borderId="37" xfId="0" applyFont="1" applyBorder="1" applyAlignment="1">
      <alignment horizontal="left"/>
    </xf>
    <xf numFmtId="0" fontId="27" fillId="0" borderId="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10" fontId="16" fillId="0" borderId="0" xfId="1" applyNumberFormat="1" applyFont="1"/>
    <xf numFmtId="0" fontId="29" fillId="0" borderId="31" xfId="0" applyFont="1" applyBorder="1" applyAlignment="1">
      <alignment horizontal="left"/>
    </xf>
    <xf numFmtId="10" fontId="5" fillId="0" borderId="40" xfId="0" applyNumberFormat="1" applyFont="1" applyFill="1" applyBorder="1" applyAlignment="1">
      <alignment horizontal="center"/>
    </xf>
    <xf numFmtId="0" fontId="3" fillId="0" borderId="42" xfId="0" applyFont="1" applyBorder="1" applyAlignment="1">
      <alignment horizontal="center"/>
    </xf>
    <xf numFmtId="3" fontId="11" fillId="0" borderId="42" xfId="0" applyNumberFormat="1" applyFont="1" applyBorder="1" applyAlignment="1">
      <alignment horizontal="center"/>
    </xf>
    <xf numFmtId="3" fontId="3" fillId="0" borderId="42" xfId="0" applyNumberFormat="1" applyFont="1" applyBorder="1" applyAlignment="1">
      <alignment horizontal="center"/>
    </xf>
    <xf numFmtId="3" fontId="5" fillId="0" borderId="43" xfId="0" applyNumberFormat="1" applyFont="1" applyFill="1" applyBorder="1" applyAlignment="1">
      <alignment horizontal="center"/>
    </xf>
    <xf numFmtId="10" fontId="5" fillId="0" borderId="45" xfId="0" applyNumberFormat="1" applyFont="1" applyFill="1" applyBorder="1" applyAlignment="1">
      <alignment horizontal="center"/>
    </xf>
    <xf numFmtId="0" fontId="11" fillId="0" borderId="47" xfId="0" applyFont="1" applyFill="1" applyBorder="1" applyAlignment="1">
      <alignment horizontal="center"/>
    </xf>
    <xf numFmtId="4" fontId="3" fillId="0" borderId="47" xfId="0" applyNumberFormat="1" applyFont="1" applyBorder="1" applyAlignment="1">
      <alignment horizontal="center"/>
    </xf>
    <xf numFmtId="4" fontId="3" fillId="3" borderId="48" xfId="0" applyNumberFormat="1" applyFont="1" applyFill="1" applyBorder="1"/>
    <xf numFmtId="10" fontId="27" fillId="0" borderId="49" xfId="0" applyNumberFormat="1" applyFont="1" applyFill="1" applyBorder="1" applyAlignment="1">
      <alignment horizontal="right"/>
    </xf>
    <xf numFmtId="4" fontId="13" fillId="0" borderId="50" xfId="0" applyNumberFormat="1" applyFont="1" applyFill="1" applyBorder="1" applyAlignment="1">
      <alignment horizontal="right"/>
    </xf>
    <xf numFmtId="4" fontId="26" fillId="0" borderId="19" xfId="0" applyNumberFormat="1" applyFont="1" applyFill="1" applyBorder="1" applyAlignment="1">
      <alignment horizontal="right"/>
    </xf>
    <xf numFmtId="10" fontId="27" fillId="0" borderId="51" xfId="0" applyNumberFormat="1" applyFont="1" applyFill="1" applyBorder="1" applyAlignment="1">
      <alignment horizontal="right"/>
    </xf>
    <xf numFmtId="0" fontId="8" fillId="2" borderId="26" xfId="0" applyFont="1" applyFill="1" applyBorder="1" applyAlignment="1">
      <alignment horizontal="left"/>
    </xf>
    <xf numFmtId="0" fontId="8" fillId="3" borderId="28" xfId="0" applyFont="1" applyFill="1" applyBorder="1"/>
    <xf numFmtId="2" fontId="2" fillId="0" borderId="12" xfId="0" applyNumberFormat="1" applyFont="1" applyBorder="1"/>
    <xf numFmtId="2" fontId="2" fillId="4" borderId="12" xfId="0" applyNumberFormat="1" applyFont="1" applyFill="1" applyBorder="1" applyAlignment="1">
      <alignment horizontal="right"/>
    </xf>
    <xf numFmtId="0" fontId="8" fillId="0" borderId="41" xfId="0" applyFont="1" applyBorder="1" applyAlignment="1">
      <alignment horizontal="left"/>
    </xf>
    <xf numFmtId="0" fontId="8" fillId="2" borderId="44" xfId="0" applyFont="1" applyFill="1" applyBorder="1" applyAlignment="1">
      <alignment horizontal="left"/>
    </xf>
    <xf numFmtId="0" fontId="11" fillId="0" borderId="40" xfId="0" applyFont="1" applyFill="1" applyBorder="1" applyAlignment="1">
      <alignment horizontal="center"/>
    </xf>
    <xf numFmtId="164" fontId="3" fillId="0" borderId="4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6" fontId="3" fillId="0" borderId="40" xfId="0" applyNumberFormat="1" applyFont="1" applyFill="1" applyBorder="1" applyAlignment="1">
      <alignment horizontal="center"/>
    </xf>
    <xf numFmtId="0" fontId="8" fillId="3" borderId="46" xfId="0" applyFont="1" applyFill="1" applyBorder="1"/>
    <xf numFmtId="0" fontId="27" fillId="0" borderId="53" xfId="0" applyFont="1" applyBorder="1" applyAlignment="1">
      <alignment horizontal="center"/>
    </xf>
    <xf numFmtId="0" fontId="24" fillId="0" borderId="54" xfId="0" applyFont="1" applyBorder="1" applyAlignment="1">
      <alignment horizontal="center"/>
    </xf>
    <xf numFmtId="10" fontId="27" fillId="0" borderId="21" xfId="0" applyNumberFormat="1" applyFont="1" applyFill="1" applyBorder="1" applyAlignment="1">
      <alignment horizontal="right"/>
    </xf>
    <xf numFmtId="10" fontId="27" fillId="0" borderId="55" xfId="0" applyNumberFormat="1" applyFont="1" applyFill="1" applyBorder="1" applyAlignment="1">
      <alignment horizontal="right"/>
    </xf>
    <xf numFmtId="10" fontId="27" fillId="0" borderId="52" xfId="0" applyNumberFormat="1" applyFont="1" applyFill="1" applyBorder="1" applyAlignment="1">
      <alignment horizontal="right"/>
    </xf>
    <xf numFmtId="10" fontId="27" fillId="0" borderId="56" xfId="1" applyNumberFormat="1" applyFont="1" applyBorder="1" applyAlignment="1">
      <alignment horizontal="right"/>
    </xf>
    <xf numFmtId="0" fontId="22" fillId="0" borderId="57" xfId="0" applyFont="1" applyBorder="1" applyAlignment="1">
      <alignment horizontal="left"/>
    </xf>
    <xf numFmtId="0" fontId="28" fillId="0" borderId="58" xfId="0" applyFont="1" applyBorder="1" applyAlignment="1">
      <alignment horizontal="center"/>
    </xf>
    <xf numFmtId="4" fontId="26" fillId="0" borderId="59" xfId="0" applyNumberFormat="1" applyFont="1" applyFill="1" applyBorder="1" applyAlignment="1">
      <alignment horizontal="right"/>
    </xf>
    <xf numFmtId="4" fontId="26" fillId="0" borderId="60" xfId="0" applyNumberFormat="1" applyFont="1" applyFill="1" applyBorder="1" applyAlignment="1">
      <alignment horizontal="right"/>
    </xf>
    <xf numFmtId="4" fontId="26" fillId="0" borderId="61" xfId="0" applyNumberFormat="1" applyFont="1" applyFill="1" applyBorder="1" applyAlignment="1">
      <alignment horizontal="right"/>
    </xf>
    <xf numFmtId="4" fontId="26" fillId="0" borderId="62" xfId="0" applyNumberFormat="1" applyFont="1" applyFill="1" applyBorder="1" applyAlignment="1">
      <alignment horizontal="right"/>
    </xf>
    <xf numFmtId="4" fontId="26" fillId="0" borderId="63" xfId="0" applyNumberFormat="1" applyFont="1" applyFill="1" applyBorder="1" applyAlignment="1">
      <alignment horizontal="right"/>
    </xf>
    <xf numFmtId="0" fontId="22" fillId="0" borderId="11" xfId="0" applyFont="1" applyBorder="1" applyAlignment="1">
      <alignment horizontal="left"/>
    </xf>
    <xf numFmtId="0" fontId="28" fillId="0" borderId="9" xfId="0" applyFont="1" applyBorder="1" applyAlignment="1">
      <alignment horizontal="center"/>
    </xf>
    <xf numFmtId="4" fontId="26" fillId="0" borderId="64" xfId="0" applyNumberFormat="1" applyFont="1" applyFill="1" applyBorder="1" applyAlignment="1">
      <alignment horizontal="right"/>
    </xf>
    <xf numFmtId="4" fontId="26" fillId="0" borderId="65" xfId="0" applyNumberFormat="1" applyFont="1" applyFill="1" applyBorder="1" applyAlignment="1">
      <alignment horizontal="right"/>
    </xf>
    <xf numFmtId="4" fontId="26" fillId="0" borderId="66" xfId="0" applyNumberFormat="1" applyFont="1" applyFill="1" applyBorder="1" applyAlignment="1">
      <alignment horizontal="right"/>
    </xf>
    <xf numFmtId="4" fontId="26" fillId="0" borderId="67" xfId="0" applyNumberFormat="1" applyFont="1" applyFill="1" applyBorder="1" applyAlignment="1">
      <alignment horizontal="right"/>
    </xf>
    <xf numFmtId="4" fontId="26" fillId="0" borderId="10" xfId="0" applyNumberFormat="1" applyFont="1" applyFill="1" applyBorder="1" applyAlignment="1">
      <alignment horizontal="right"/>
    </xf>
    <xf numFmtId="2" fontId="2" fillId="0" borderId="21" xfId="0" applyNumberFormat="1" applyFont="1" applyBorder="1"/>
    <xf numFmtId="10" fontId="4" fillId="0" borderId="21" xfId="0" applyNumberFormat="1" applyFont="1" applyBorder="1"/>
    <xf numFmtId="10" fontId="4" fillId="0" borderId="22" xfId="0" applyNumberFormat="1" applyFont="1" applyBorder="1"/>
    <xf numFmtId="0" fontId="22" fillId="5" borderId="37" xfId="0" applyFont="1" applyFill="1" applyBorder="1" applyAlignment="1">
      <alignment horizontal="left"/>
    </xf>
    <xf numFmtId="0" fontId="28" fillId="5" borderId="9" xfId="0" applyFont="1" applyFill="1" applyBorder="1" applyAlignment="1">
      <alignment horizontal="center"/>
    </xf>
    <xf numFmtId="4" fontId="26" fillId="5" borderId="39" xfId="0" applyNumberFormat="1" applyFont="1" applyFill="1" applyBorder="1" applyAlignment="1">
      <alignment horizontal="right"/>
    </xf>
    <xf numFmtId="4" fontId="26" fillId="5" borderId="12" xfId="0" applyNumberFormat="1" applyFont="1" applyFill="1" applyBorder="1" applyAlignment="1">
      <alignment horizontal="right"/>
    </xf>
    <xf numFmtId="4" fontId="26" fillId="5" borderId="33" xfId="0" applyNumberFormat="1" applyFont="1" applyFill="1" applyBorder="1" applyAlignment="1">
      <alignment horizontal="right"/>
    </xf>
    <xf numFmtId="4" fontId="26" fillId="5" borderId="19" xfId="0" applyNumberFormat="1" applyFont="1" applyFill="1" applyBorder="1" applyAlignment="1">
      <alignment horizontal="right"/>
    </xf>
    <xf numFmtId="4" fontId="26" fillId="5" borderId="35" xfId="0" applyNumberFormat="1" applyFont="1" applyFill="1" applyBorder="1" applyAlignment="1">
      <alignment horizontal="right"/>
    </xf>
    <xf numFmtId="0" fontId="27" fillId="5" borderId="5" xfId="0" applyFont="1" applyFill="1" applyBorder="1" applyAlignment="1">
      <alignment horizontal="center"/>
    </xf>
    <xf numFmtId="0" fontId="24" fillId="5" borderId="16" xfId="0" applyFont="1" applyFill="1" applyBorder="1" applyAlignment="1">
      <alignment horizontal="center"/>
    </xf>
    <xf numFmtId="10" fontId="27" fillId="5" borderId="29" xfId="0" applyNumberFormat="1" applyFont="1" applyFill="1" applyBorder="1" applyAlignment="1">
      <alignment horizontal="right"/>
    </xf>
    <xf numFmtId="10" fontId="27" fillId="5" borderId="49" xfId="0" applyNumberFormat="1" applyFont="1" applyFill="1" applyBorder="1" applyAlignment="1">
      <alignment horizontal="right"/>
    </xf>
    <xf numFmtId="10" fontId="27" fillId="5" borderId="51" xfId="0" applyNumberFormat="1" applyFont="1" applyFill="1" applyBorder="1" applyAlignment="1">
      <alignment horizontal="right"/>
    </xf>
    <xf numFmtId="10" fontId="27" fillId="5" borderId="15" xfId="1" applyNumberFormat="1" applyFont="1" applyFill="1" applyBorder="1" applyAlignment="1">
      <alignment horizontal="right"/>
    </xf>
    <xf numFmtId="4" fontId="5" fillId="2" borderId="45" xfId="0" applyNumberFormat="1" applyFont="1" applyFill="1" applyBorder="1" applyAlignment="1">
      <alignment horizontal="right"/>
    </xf>
    <xf numFmtId="0" fontId="21" fillId="2" borderId="68" xfId="0" applyFont="1" applyFill="1" applyBorder="1" applyAlignment="1"/>
    <xf numFmtId="0" fontId="21" fillId="2" borderId="69" xfId="0" applyFont="1" applyFill="1" applyBorder="1" applyAlignment="1"/>
    <xf numFmtId="0" fontId="21" fillId="2" borderId="70" xfId="0" applyFont="1" applyFill="1" applyBorder="1" applyAlignment="1"/>
    <xf numFmtId="0" fontId="13" fillId="0" borderId="57" xfId="0" applyFont="1" applyBorder="1"/>
    <xf numFmtId="0" fontId="8" fillId="0" borderId="73" xfId="0" applyFont="1" applyBorder="1" applyAlignment="1">
      <alignment horizontal="center"/>
    </xf>
    <xf numFmtId="0" fontId="0" fillId="0" borderId="7" xfId="0" applyBorder="1"/>
    <xf numFmtId="0" fontId="13" fillId="0" borderId="37" xfId="0" applyFont="1" applyBorder="1"/>
    <xf numFmtId="0" fontId="22" fillId="0" borderId="33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2" fontId="3" fillId="0" borderId="33" xfId="0" applyNumberFormat="1" applyFont="1" applyFill="1" applyBorder="1" applyAlignment="1">
      <alignment horizontal="center"/>
    </xf>
    <xf numFmtId="165" fontId="3" fillId="0" borderId="19" xfId="0" applyNumberFormat="1" applyFont="1" applyBorder="1" applyAlignment="1"/>
    <xf numFmtId="165" fontId="14" fillId="0" borderId="27" xfId="0" applyNumberFormat="1" applyFont="1" applyBorder="1" applyAlignment="1"/>
    <xf numFmtId="167" fontId="2" fillId="0" borderId="26" xfId="0" applyNumberFormat="1" applyFont="1" applyBorder="1" applyAlignment="1">
      <alignment horizontal="right"/>
    </xf>
    <xf numFmtId="2" fontId="2" fillId="0" borderId="33" xfId="0" applyNumberFormat="1" applyFont="1" applyBorder="1"/>
    <xf numFmtId="165" fontId="4" fillId="0" borderId="19" xfId="0" applyNumberFormat="1" applyFont="1" applyBorder="1"/>
    <xf numFmtId="167" fontId="2" fillId="4" borderId="37" xfId="0" applyNumberFormat="1" applyFont="1" applyFill="1" applyBorder="1"/>
    <xf numFmtId="2" fontId="2" fillId="4" borderId="33" xfId="0" applyNumberFormat="1" applyFont="1" applyFill="1" applyBorder="1" applyAlignment="1">
      <alignment horizontal="right"/>
    </xf>
    <xf numFmtId="10" fontId="4" fillId="4" borderId="20" xfId="0" applyNumberFormat="1" applyFont="1" applyFill="1" applyBorder="1"/>
    <xf numFmtId="10" fontId="4" fillId="4" borderId="27" xfId="0" applyNumberFormat="1" applyFont="1" applyFill="1" applyBorder="1"/>
    <xf numFmtId="167" fontId="2" fillId="0" borderId="26" xfId="0" applyNumberFormat="1" applyFont="1" applyBorder="1"/>
    <xf numFmtId="10" fontId="4" fillId="0" borderId="19" xfId="0" applyNumberFormat="1" applyFont="1" applyBorder="1"/>
    <xf numFmtId="10" fontId="4" fillId="0" borderId="27" xfId="0" applyNumberFormat="1" applyFont="1" applyBorder="1"/>
    <xf numFmtId="167" fontId="2" fillId="0" borderId="74" xfId="0" applyNumberFormat="1" applyFont="1" applyBorder="1"/>
    <xf numFmtId="2" fontId="2" fillId="0" borderId="55" xfId="0" applyNumberFormat="1" applyFont="1" applyBorder="1"/>
    <xf numFmtId="10" fontId="4" fillId="0" borderId="52" xfId="0" applyNumberFormat="1" applyFont="1" applyBorder="1"/>
    <xf numFmtId="10" fontId="4" fillId="0" borderId="75" xfId="0" applyNumberFormat="1" applyFont="1" applyBorder="1"/>
    <xf numFmtId="167" fontId="2" fillId="5" borderId="76" xfId="0" applyNumberFormat="1" applyFont="1" applyFill="1" applyBorder="1" applyAlignment="1">
      <alignment horizontal="right"/>
    </xf>
    <xf numFmtId="2" fontId="2" fillId="5" borderId="29" xfId="0" applyNumberFormat="1" applyFont="1" applyFill="1" applyBorder="1"/>
    <xf numFmtId="2" fontId="2" fillId="5" borderId="49" xfId="0" applyNumberFormat="1" applyFont="1" applyFill="1" applyBorder="1"/>
    <xf numFmtId="10" fontId="4" fillId="5" borderId="51" xfId="0" applyNumberFormat="1" applyFont="1" applyFill="1" applyBorder="1"/>
    <xf numFmtId="10" fontId="4" fillId="5" borderId="77" xfId="0" applyNumberFormat="1" applyFont="1" applyFill="1" applyBorder="1"/>
    <xf numFmtId="10" fontId="4" fillId="5" borderId="29" xfId="0" applyNumberFormat="1" applyFont="1" applyFill="1" applyBorder="1"/>
    <xf numFmtId="10" fontId="4" fillId="5" borderId="30" xfId="0" applyNumberFormat="1" applyFont="1" applyFill="1" applyBorder="1"/>
    <xf numFmtId="0" fontId="3" fillId="0" borderId="0" xfId="0" applyFont="1" applyBorder="1"/>
    <xf numFmtId="2" fontId="20" fillId="3" borderId="18" xfId="0" applyNumberFormat="1" applyFont="1" applyFill="1" applyBorder="1" applyAlignment="1">
      <alignment horizontal="center" vertical="center"/>
    </xf>
    <xf numFmtId="2" fontId="20" fillId="3" borderId="0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0" fontId="21" fillId="2" borderId="70" xfId="0" applyFont="1" applyFill="1" applyBorder="1" applyAlignment="1">
      <alignment horizontal="center"/>
    </xf>
    <xf numFmtId="0" fontId="21" fillId="2" borderId="69" xfId="0" applyFont="1" applyFill="1" applyBorder="1" applyAlignment="1">
      <alignment horizontal="center"/>
    </xf>
    <xf numFmtId="0" fontId="21" fillId="2" borderId="71" xfId="0" applyFont="1" applyFill="1" applyBorder="1" applyAlignment="1">
      <alignment horizontal="center"/>
    </xf>
    <xf numFmtId="0" fontId="21" fillId="2" borderId="72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0"/>
  <tableStyles count="0" defaultTableStyle="TableStyleMedium9" defaultPivotStyle="PivotStyleLight16"/>
  <colors>
    <mruColors>
      <color rgb="FFFBFECE"/>
      <color rgb="FFBCE292"/>
      <color rgb="FFB5EBCB"/>
      <color rgb="FFCCFFCC"/>
      <color rgb="FF66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Fatouch Weekly Unit Price - 2022</a:t>
            </a:r>
          </a:p>
        </c:rich>
      </c:tx>
      <c:layout>
        <c:manualLayout>
          <c:xMode val="edge"/>
          <c:yMode val="edge"/>
          <c:x val="0.42059797667916132"/>
          <c:y val="0.19614835508745374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30815109343936"/>
          <c:y val="0.26397393086288323"/>
          <c:w val="0.86542776895630957"/>
          <c:h val="0.59100197792944231"/>
        </c:manualLayout>
      </c:layout>
      <c:barChart>
        <c:barDir val="col"/>
        <c:grouping val="clustered"/>
        <c:ser>
          <c:idx val="0"/>
          <c:order val="0"/>
          <c:tx>
            <c:v>National Price</c:v>
          </c:tx>
          <c:spPr>
            <a:gradFill rotWithShape="0">
              <a:gsLst>
                <a:gs pos="0">
                  <a:srgbClr val="CCFFCC"/>
                </a:gs>
                <a:gs pos="100000">
                  <a:srgbClr val="9999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F24-4048-85A7-D253FC0B78A5}"/>
              </c:ext>
            </c:extLst>
          </c:dPt>
          <c:dPt>
            <c:idx val="2"/>
            <c:spPr>
              <a:gradFill rotWithShape="0">
                <a:gsLst>
                  <a:gs pos="0">
                    <a:schemeClr val="tx2">
                      <a:lumMod val="20000"/>
                      <a:lumOff val="8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F24-4048-85A7-D253FC0B78A5}"/>
              </c:ext>
            </c:extLst>
          </c:dPt>
          <c:dPt>
            <c:idx val="3"/>
            <c:spPr>
              <a:gradFill rotWithShape="0">
                <a:gsLst>
                  <a:gs pos="0">
                    <a:schemeClr val="accent4">
                      <a:lumMod val="40000"/>
                      <a:lumOff val="6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F24-4048-85A7-D253FC0B78A5}"/>
              </c:ext>
            </c:extLst>
          </c:dPt>
          <c:dPt>
            <c:idx val="4"/>
            <c:spPr>
              <a:gradFill rotWithShape="0">
                <a:gsLst>
                  <a:gs pos="0">
                    <a:schemeClr val="accent6">
                      <a:lumMod val="60000"/>
                      <a:lumOff val="40000"/>
                    </a:schemeClr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F24-4048-85A7-D253FC0B78A5}"/>
              </c:ext>
            </c:extLst>
          </c:dPt>
          <c:dPt>
            <c:idx val="5"/>
            <c:spPr>
              <a:gradFill rotWithShape="0">
                <a:gsLst>
                  <a:gs pos="0">
                    <a:srgbClr val="FF0000"/>
                  </a:gs>
                  <a:gs pos="100000">
                    <a:srgbClr val="9999FF">
                      <a:gamma/>
                      <a:tint val="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"/>
                  <c:y val="3.629738949114610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4-4048-85A7-D253FC0B78A5}"/>
                </c:ext>
              </c:extLst>
            </c:dLbl>
            <c:dLbl>
              <c:idx val="1"/>
              <c:layout>
                <c:manualLayout>
                  <c:x val="4.8837973586053654E-17"/>
                  <c:y val="4.011816733231938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4-4048-85A7-D253FC0B78A5}"/>
                </c:ext>
              </c:extLst>
            </c:dLbl>
            <c:dLbl>
              <c:idx val="2"/>
              <c:layout>
                <c:manualLayout>
                  <c:x val="0"/>
                  <c:y val="4.2028556252906024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4-4048-85A7-D253FC0B78A5}"/>
                </c:ext>
              </c:extLst>
            </c:dLbl>
            <c:dLbl>
              <c:idx val="3"/>
              <c:layout>
                <c:manualLayout>
                  <c:x val="0"/>
                  <c:y val="3.4387000570559892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4-4048-85A7-D253FC0B78A5}"/>
                </c:ext>
              </c:extLst>
            </c:dLbl>
            <c:dLbl>
              <c:idx val="4"/>
              <c:layout>
                <c:manualLayout>
                  <c:x val="0"/>
                  <c:y val="4.0118167332319411E-2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4-4048-85A7-D253FC0B78A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showVal val="1"/>
            </c:dLbl>
            <c:delete val="1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Report!$A$17:$A$22</c:f>
              <c:strCache>
                <c:ptCount val="6"/>
                <c:pt idx="0">
                  <c:v>March - 2022</c:v>
                </c:pt>
                <c:pt idx="1">
                  <c:v>04/04/2022</c:v>
                </c:pt>
                <c:pt idx="2">
                  <c:v>11/04/2022</c:v>
                </c:pt>
                <c:pt idx="3">
                  <c:v>19/04/2022</c:v>
                </c:pt>
                <c:pt idx="4">
                  <c:v>26/04/2022</c:v>
                </c:pt>
                <c:pt idx="5">
                  <c:v>Average 2022</c:v>
                </c:pt>
              </c:strCache>
            </c:strRef>
          </c:cat>
          <c:val>
            <c:numRef>
              <c:f>Report!$B$17:$B$22</c:f>
              <c:numCache>
                <c:formatCode>0.00</c:formatCode>
                <c:ptCount val="6"/>
                <c:pt idx="0">
                  <c:v>9132.1868930014425</c:v>
                </c:pt>
                <c:pt idx="1">
                  <c:v>11950.569277777779</c:v>
                </c:pt>
                <c:pt idx="2">
                  <c:v>11903.694212962964</c:v>
                </c:pt>
                <c:pt idx="3">
                  <c:v>11123.869236772487</c:v>
                </c:pt>
                <c:pt idx="4">
                  <c:v>10800.430901455027</c:v>
                </c:pt>
                <c:pt idx="5">
                  <c:v>11444.640907242063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F24-4048-85A7-D253FC0B78A5}"/>
            </c:ext>
          </c:extLst>
        </c:ser>
        <c:ser>
          <c:idx val="4"/>
          <c:order val="1"/>
          <c:tx>
            <c:v>Beirut &amp; MT Lebanon Price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Report!$A$17:$A$22</c:f>
              <c:strCache>
                <c:ptCount val="6"/>
                <c:pt idx="0">
                  <c:v>March - 2022</c:v>
                </c:pt>
                <c:pt idx="1">
                  <c:v>04/04/2022</c:v>
                </c:pt>
                <c:pt idx="2">
                  <c:v>11/04/2022</c:v>
                </c:pt>
                <c:pt idx="3">
                  <c:v>19/04/2022</c:v>
                </c:pt>
                <c:pt idx="4">
                  <c:v>26/04/2022</c:v>
                </c:pt>
                <c:pt idx="5">
                  <c:v>Average 2022</c:v>
                </c:pt>
              </c:strCache>
            </c:strRef>
          </c:cat>
          <c:val>
            <c:numRef>
              <c:f>Report!#REF!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F24-4048-85A7-D253FC0B78A5}"/>
            </c:ext>
          </c:extLst>
        </c:ser>
        <c:axId val="112683648"/>
        <c:axId val="112689536"/>
      </c:barChart>
      <c:catAx>
        <c:axId val="11268364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6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89536"/>
        <c:crosses val="autoZero"/>
        <c:auto val="1"/>
        <c:lblAlgn val="ctr"/>
        <c:lblOffset val="100"/>
        <c:tickLblSkip val="1"/>
        <c:tickMarkSkip val="1"/>
      </c:catAx>
      <c:valAx>
        <c:axId val="1126895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LL</a:t>
                </a:r>
              </a:p>
            </c:rich>
          </c:tx>
          <c:layout>
            <c:manualLayout>
              <c:xMode val="edge"/>
              <c:yMode val="edge"/>
              <c:x val="3.0815064200890981E-2"/>
              <c:y val="0.43016759776537189"/>
            </c:manualLayout>
          </c:layout>
          <c:spPr>
            <a:noFill/>
            <a:ln w="25400">
              <a:noFill/>
            </a:ln>
          </c:spPr>
        </c:title>
        <c:numFmt formatCode="#,##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683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4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delete val="1"/>
      </c:legendEntry>
      <c:layout>
        <c:manualLayout>
          <c:xMode val="edge"/>
          <c:yMode val="edge"/>
          <c:x val="0.32696107530086643"/>
          <c:y val="0.94687615746707565"/>
          <c:w val="0.39021954423529231"/>
          <c:h val="4.4692737430169778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3899232025983521E-2"/>
          <c:y val="0.3083176602924661"/>
          <c:w val="0.92335295439714737"/>
          <c:h val="0.60476400449943968"/>
        </c:manualLayout>
      </c:layout>
      <c:lineChart>
        <c:grouping val="standard"/>
        <c:ser>
          <c:idx val="0"/>
          <c:order val="0"/>
          <c:tx>
            <c:v>Fluctuation vs base period</c:v>
          </c:tx>
          <c:cat>
            <c:strRef>
              <c:f>Report!$A$18:$A$22</c:f>
              <c:strCache>
                <c:ptCount val="5"/>
                <c:pt idx="0">
                  <c:v>04/04/2022</c:v>
                </c:pt>
                <c:pt idx="1">
                  <c:v>11/04/2022</c:v>
                </c:pt>
                <c:pt idx="2">
                  <c:v>19/04/2022</c:v>
                </c:pt>
                <c:pt idx="3">
                  <c:v>26/04/2022</c:v>
                </c:pt>
                <c:pt idx="4">
                  <c:v>Average 2022</c:v>
                </c:pt>
              </c:strCache>
            </c:strRef>
          </c:cat>
          <c:val>
            <c:numRef>
              <c:f>Report!$D$18:$D$22</c:f>
              <c:numCache>
                <c:formatCode>0.00%</c:formatCode>
                <c:ptCount val="5"/>
                <c:pt idx="0">
                  <c:v>0.25310972152822048</c:v>
                </c:pt>
                <c:pt idx="1">
                  <c:v>0.24740173547649491</c:v>
                </c:pt>
                <c:pt idx="2">
                  <c:v>0.19361522336598128</c:v>
                </c:pt>
                <c:pt idx="3">
                  <c:v>0.16003357585573993</c:v>
                </c:pt>
                <c:pt idx="4">
                  <c:v>0.21354006405660883</c:v>
                </c:pt>
              </c:numCache>
            </c:numRef>
          </c:val>
        </c:ser>
        <c:ser>
          <c:idx val="1"/>
          <c:order val="1"/>
          <c:tx>
            <c:v>Weekly fluctuations</c:v>
          </c:tx>
          <c:cat>
            <c:strRef>
              <c:f>Report!$A$18:$A$22</c:f>
              <c:strCache>
                <c:ptCount val="5"/>
                <c:pt idx="0">
                  <c:v>04/04/2022</c:v>
                </c:pt>
                <c:pt idx="1">
                  <c:v>11/04/2022</c:v>
                </c:pt>
                <c:pt idx="2">
                  <c:v>19/04/2022</c:v>
                </c:pt>
                <c:pt idx="3">
                  <c:v>26/04/2022</c:v>
                </c:pt>
                <c:pt idx="4">
                  <c:v>Average 2022</c:v>
                </c:pt>
              </c:strCache>
            </c:strRef>
          </c:cat>
          <c:val>
            <c:numRef>
              <c:f>Report!$E$18:$E$22</c:f>
              <c:numCache>
                <c:formatCode>0.00%</c:formatCode>
                <c:ptCount val="5"/>
                <c:pt idx="0">
                  <c:v>0.25310972152822048</c:v>
                </c:pt>
                <c:pt idx="1">
                  <c:v>-4.5550568746402578E-3</c:v>
                </c:pt>
                <c:pt idx="2">
                  <c:v>-4.3118837003996761E-2</c:v>
                </c:pt>
                <c:pt idx="3">
                  <c:v>-2.8134399472169492E-2</c:v>
                </c:pt>
                <c:pt idx="4">
                  <c:v>4.6124947858856589E-2</c:v>
                </c:pt>
              </c:numCache>
            </c:numRef>
          </c:val>
        </c:ser>
        <c:marker val="1"/>
        <c:axId val="112757760"/>
        <c:axId val="112763648"/>
      </c:lineChart>
      <c:catAx>
        <c:axId val="112757760"/>
        <c:scaling>
          <c:orientation val="minMax"/>
        </c:scaling>
        <c:axPos val="b"/>
        <c:minorGridlines/>
        <c:numFmt formatCode="@" sourceLinked="0"/>
        <c:majorTickMark val="cross"/>
        <c:minorTickMark val="cross"/>
        <c:tickLblPos val="nextTo"/>
        <c:spPr>
          <a:noFill/>
          <a:ln>
            <a:solidFill>
              <a:srgbClr val="000000"/>
            </a:solidFill>
          </a:ln>
        </c:spPr>
        <c:txPr>
          <a:bodyPr rot="2700000"/>
          <a:lstStyle/>
          <a:p>
            <a:pPr>
              <a:defRPr/>
            </a:pPr>
            <a:endParaRPr lang="en-US"/>
          </a:p>
        </c:txPr>
        <c:crossAx val="112763648"/>
        <c:crosses val="autoZero"/>
        <c:auto val="1"/>
        <c:lblAlgn val="ctr"/>
        <c:lblOffset val="100"/>
        <c:tickLblSkip val="1"/>
      </c:catAx>
      <c:valAx>
        <c:axId val="112763648"/>
        <c:scaling>
          <c:orientation val="minMax"/>
        </c:scaling>
        <c:axPos val="l"/>
        <c:majorGridlines/>
        <c:numFmt formatCode="0.00%" sourceLinked="1"/>
        <c:tickLblPos val="nextTo"/>
        <c:crossAx val="112757760"/>
        <c:crosses val="autoZero"/>
        <c:crossBetween val="midCat"/>
        <c:majorUnit val="0.1"/>
      </c:valAx>
      <c:spPr>
        <a:gradFill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12700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r"/>
      <c:layout>
        <c:manualLayout>
          <c:xMode val="edge"/>
          <c:yMode val="edge"/>
          <c:x val="0.36178773649774548"/>
          <c:y val="0.92269921259843068"/>
          <c:w val="0.18104015497628476"/>
          <c:h val="6.8887289088863893E-2"/>
        </c:manualLayout>
      </c:layout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5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4294967295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6"/>
  <sheetViews>
    <sheetView zoomScale="97" workbookViewId="0"/>
  </sheetViews>
  <pageMargins left="0.55118110236220474" right="0.55118110236220474" top="0.39370078740157483" bottom="0.39370078740157483" header="0.51181102362204722" footer="0.51181102362204722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76201</xdr:rowOff>
    </xdr:from>
    <xdr:to>
      <xdr:col>0</xdr:col>
      <xdr:colOff>1352550</xdr:colOff>
      <xdr:row>5</xdr:row>
      <xdr:rowOff>34469</xdr:rowOff>
    </xdr:to>
    <xdr:pic>
      <xdr:nvPicPr>
        <xdr:cNvPr id="3" name="Picture 57" descr="Moet Logo_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" y="76201"/>
          <a:ext cx="1352548" cy="1053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1</xdr:col>
      <xdr:colOff>619126</xdr:colOff>
      <xdr:row>6</xdr:row>
      <xdr:rowOff>142875</xdr:rowOff>
    </xdr:to>
    <xdr:pic>
      <xdr:nvPicPr>
        <xdr:cNvPr id="2" name="Picture 57" descr="Moet Logo_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1" y="0"/>
          <a:ext cx="15049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583918" cy="673623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:a16="http://schemas.microsoft.com/office/drawing/2014/main" xmlns="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  <cdr:relSizeAnchor xmlns:cdr="http://schemas.openxmlformats.org/drawingml/2006/chartDrawing">
    <cdr:from>
      <cdr:x>0</cdr:x>
      <cdr:y>0.01728</cdr:y>
    </cdr:from>
    <cdr:to>
      <cdr:x>0.15551</cdr:x>
      <cdr:y>0.21717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88376"/>
          <a:ext cx="1482758" cy="10224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0.01442</cdr:x>
      <cdr:y>3.00849E-7</cdr:y>
    </cdr:from>
    <cdr:to>
      <cdr:x>0.17199</cdr:x>
      <cdr:y>0.18536</cdr:y>
    </cdr:to>
    <cdr:pic>
      <cdr:nvPicPr>
        <cdr:cNvPr id="6" name="Picture 2" descr="Moet Logo_En">
          <a:extLst xmlns:a="http://schemas.openxmlformats.org/drawingml/2006/main">
            <a:ext uri="{FF2B5EF4-FFF2-40B4-BE49-F238E27FC236}">
              <a16:creationId xmlns:a16="http://schemas.microsoft.com/office/drawing/2014/main" xmlns="" id="{3159BD2A-6CE9-4156-A1A6-4A5CEB1FC35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37473" y="2"/>
          <a:ext cx="1502397" cy="1232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0.00103</cdr:x>
      <cdr:y>0.18021</cdr:y>
    </cdr:from>
    <cdr:to>
      <cdr:x>0.28012</cdr:x>
      <cdr:y>0.24668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9821" y="1197989"/>
          <a:ext cx="2661107" cy="441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cs typeface="Times New Roman" pitchFamily="18" charset="0"/>
            </a:rPr>
            <a:t>Directorate General of Economy and Trade Technical Center for Pricing Policies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-29459"/>
    <xdr:ext cx="9583918" cy="6667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0.1493</cdr:x>
      <cdr:y>0.15882</cdr:y>
    </cdr:from>
    <cdr:to>
      <cdr:x>0.24521</cdr:x>
      <cdr:y>0.29576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23546" y="106051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0.0103</cdr:x>
      <cdr:y>0</cdr:y>
    </cdr:from>
    <cdr:to>
      <cdr:x>0.1681</cdr:x>
      <cdr:y>0.17553</cdr:y>
    </cdr:to>
    <cdr:pic>
      <cdr:nvPicPr>
        <cdr:cNvPr id="3" name="Picture 2" descr="Moet Logo_En">
          <a:extLst xmlns:a="http://schemas.openxmlformats.org/drawingml/2006/main">
            <a:ext uri="{FF2B5EF4-FFF2-40B4-BE49-F238E27FC236}">
              <a16:creationId xmlns:a16="http://schemas.microsoft.com/office/drawing/2014/main" xmlns="" id="{D36479DB-2616-46BD-9AE2-5F92AF1FA0FA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9409" y="0"/>
          <a:ext cx="1369786" cy="8721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</cdr:pic>
  </cdr:relSizeAnchor>
  <cdr:relSizeAnchor xmlns:cdr="http://schemas.openxmlformats.org/drawingml/2006/chartDrawing">
    <cdr:from>
      <cdr:x>0.08339</cdr:x>
      <cdr:y>0.2</cdr:y>
    </cdr:from>
    <cdr:to>
      <cdr:x>0.17929</cdr:x>
      <cdr:y>0.33694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5092" y="13354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0.17481</cdr:y>
    </cdr:from>
    <cdr:to>
      <cdr:x>0.2513</cdr:x>
      <cdr:y>0.23887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1158712"/>
          <a:ext cx="2395980" cy="4245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bIns="0" rtlCol="0">
          <a:noAutofit/>
        </a:bodyPr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Directorate</a:t>
          </a:r>
          <a:r>
            <a:rPr lang="en-US" sz="1100" b="1" i="1">
              <a:latin typeface="+mn-lt"/>
              <a:ea typeface="+mn-ea"/>
              <a:cs typeface="+mn-cs"/>
            </a:rPr>
            <a:t> </a:t>
          </a:r>
          <a:r>
            <a:rPr lang="en-US" sz="900" b="1" i="1">
              <a:solidFill>
                <a:schemeClr val="tx1">
                  <a:lumMod val="50000"/>
                  <a:lumOff val="50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General of Economy and Trade Technical Center for Pricing Policies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0.36168</cdr:x>
      <cdr:y>0.15906</cdr:y>
    </cdr:from>
    <cdr:to>
      <cdr:x>0.7582</cdr:x>
      <cdr:y>0.22239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6314" y="1060516"/>
          <a:ext cx="3800181" cy="422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0.41393</cdr:x>
      <cdr:y>0.12077</cdr:y>
    </cdr:from>
    <cdr:to>
      <cdr:x>0.6916</cdr:x>
      <cdr:y>0.16642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67112" y="805206"/>
          <a:ext cx="2661109" cy="304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 fontAlgn="base"/>
          <a:r>
            <a:rPr lang="en-US" sz="1200" b="1" i="0" baseline="0">
              <a:latin typeface="Arial" pitchFamily="34" charset="0"/>
              <a:ea typeface="+mn-ea"/>
              <a:cs typeface="Arial" pitchFamily="34" charset="0"/>
            </a:rPr>
            <a:t>National fatouch Index - 2022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0</xdr:rowOff>
    </xdr:from>
    <xdr:to>
      <xdr:col>1</xdr:col>
      <xdr:colOff>685453</xdr:colOff>
      <xdr:row>8</xdr:row>
      <xdr:rowOff>10045</xdr:rowOff>
    </xdr:to>
    <xdr:pic>
      <xdr:nvPicPr>
        <xdr:cNvPr id="2" name="Picture 57" descr="Moet Logo_E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99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1504604</xdr:colOff>
      <xdr:row>7</xdr:row>
      <xdr:rowOff>38620</xdr:rowOff>
    </xdr:to>
    <xdr:pic>
      <xdr:nvPicPr>
        <xdr:cNvPr id="2" name="Picture 57" descr="Moet Logo_E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04604" cy="1172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2:Q39"/>
  <sheetViews>
    <sheetView tabSelected="1" topLeftCell="A10" zoomScaleNormal="100" workbookViewId="0">
      <selection activeCell="F40" sqref="F40"/>
    </sheetView>
  </sheetViews>
  <sheetFormatPr defaultRowHeight="12.75"/>
  <cols>
    <col min="1" max="1" width="23.7109375" customWidth="1"/>
    <col min="2" max="2" width="10.140625" customWidth="1"/>
    <col min="3" max="3" width="6.85546875" customWidth="1"/>
    <col min="4" max="5" width="6.5703125" customWidth="1"/>
    <col min="6" max="6" width="7" customWidth="1"/>
    <col min="7" max="7" width="6.42578125" customWidth="1"/>
    <col min="8" max="8" width="5.85546875" bestFit="1" customWidth="1"/>
    <col min="9" max="9" width="6.42578125" bestFit="1" customWidth="1"/>
    <col min="10" max="11" width="6.42578125" customWidth="1"/>
    <col min="12" max="12" width="7" customWidth="1"/>
    <col min="13" max="13" width="8.7109375" bestFit="1" customWidth="1"/>
    <col min="14" max="15" width="6.7109375" customWidth="1"/>
    <col min="16" max="16" width="8.7109375" customWidth="1"/>
    <col min="17" max="17" width="8.140625" customWidth="1"/>
  </cols>
  <sheetData>
    <row r="2" spans="1:17" ht="21.75" customHeight="1"/>
    <row r="4" spans="1:17" ht="26.25" customHeight="1"/>
    <row r="7" spans="1:17">
      <c r="A7" s="40" t="s">
        <v>31</v>
      </c>
    </row>
    <row r="8" spans="1:17">
      <c r="A8" s="40" t="s">
        <v>30</v>
      </c>
    </row>
    <row r="9" spans="1:17">
      <c r="A9" s="37"/>
      <c r="B9" s="38"/>
      <c r="C9" s="39"/>
      <c r="D9" s="39"/>
      <c r="E9" s="196" t="s">
        <v>35</v>
      </c>
      <c r="F9" s="196"/>
      <c r="G9" s="196"/>
      <c r="H9" s="196"/>
      <c r="I9" s="196"/>
      <c r="J9" s="196"/>
      <c r="K9" s="196"/>
      <c r="L9" s="196"/>
      <c r="M9" s="196"/>
      <c r="N9" s="196"/>
      <c r="O9" s="39"/>
      <c r="P9" s="39"/>
      <c r="Q9" s="38"/>
    </row>
    <row r="10" spans="1:17">
      <c r="A10" s="41">
        <v>1000</v>
      </c>
      <c r="B10" s="6"/>
      <c r="C10" s="16"/>
      <c r="D10" s="16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6"/>
      <c r="P10" s="16"/>
      <c r="Q10" s="6"/>
    </row>
    <row r="11" spans="1:17" ht="13.5" thickBot="1">
      <c r="A11" s="1"/>
      <c r="B11" s="6"/>
      <c r="C11" s="15" t="s">
        <v>14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7" t="s">
        <v>16</v>
      </c>
    </row>
    <row r="12" spans="1:17">
      <c r="A12" s="2"/>
      <c r="B12" s="59" t="s">
        <v>19</v>
      </c>
      <c r="C12" s="60">
        <v>50</v>
      </c>
      <c r="D12" s="60">
        <v>50</v>
      </c>
      <c r="E12" s="60">
        <v>15</v>
      </c>
      <c r="F12" s="60">
        <v>10</v>
      </c>
      <c r="G12" s="60">
        <v>50</v>
      </c>
      <c r="H12" s="60">
        <v>50</v>
      </c>
      <c r="I12" s="60">
        <v>30</v>
      </c>
      <c r="J12" s="60">
        <v>10</v>
      </c>
      <c r="K12" s="60">
        <v>20</v>
      </c>
      <c r="L12" s="60">
        <v>20</v>
      </c>
      <c r="M12" s="60">
        <v>15</v>
      </c>
      <c r="N12" s="60">
        <v>5</v>
      </c>
      <c r="O12" s="60">
        <v>5</v>
      </c>
      <c r="P12" s="61">
        <v>30</v>
      </c>
      <c r="Q12" s="63">
        <v>360</v>
      </c>
    </row>
    <row r="13" spans="1:17" ht="16.5" thickBot="1">
      <c r="A13" s="2"/>
      <c r="B13" s="11" t="s">
        <v>20</v>
      </c>
      <c r="C13" s="5" t="s">
        <v>0</v>
      </c>
      <c r="D13" s="5" t="s">
        <v>3</v>
      </c>
      <c r="E13" s="5" t="s">
        <v>2</v>
      </c>
      <c r="F13" s="5" t="s">
        <v>1</v>
      </c>
      <c r="G13" s="5" t="s">
        <v>10</v>
      </c>
      <c r="H13" s="5" t="s">
        <v>4</v>
      </c>
      <c r="I13" s="5" t="s">
        <v>7</v>
      </c>
      <c r="J13" s="5" t="s">
        <v>8</v>
      </c>
      <c r="K13" s="5" t="s">
        <v>6</v>
      </c>
      <c r="L13" s="5" t="s">
        <v>5</v>
      </c>
      <c r="M13" s="5" t="s">
        <v>9</v>
      </c>
      <c r="N13" s="5" t="s">
        <v>11</v>
      </c>
      <c r="O13" s="5" t="s">
        <v>12</v>
      </c>
      <c r="P13" s="12" t="s">
        <v>13</v>
      </c>
      <c r="Q13" s="16"/>
    </row>
    <row r="14" spans="1:17" ht="16.5" thickBot="1">
      <c r="A14" s="2"/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16"/>
    </row>
    <row r="15" spans="1:17">
      <c r="A15" s="73" t="s">
        <v>21</v>
      </c>
      <c r="B15" s="45" t="s">
        <v>17</v>
      </c>
      <c r="C15" s="46">
        <v>30377.077777777777</v>
      </c>
      <c r="D15" s="46">
        <v>30760.411111111112</v>
      </c>
      <c r="E15" s="46">
        <v>8627.0777777777766</v>
      </c>
      <c r="F15" s="46">
        <v>18818.571428571428</v>
      </c>
      <c r="G15" s="46">
        <v>8402.6666666666679</v>
      </c>
      <c r="H15" s="46">
        <v>29210.899999999998</v>
      </c>
      <c r="I15" s="46">
        <v>34138.166666666664</v>
      </c>
      <c r="J15" s="46">
        <v>27886.533333333333</v>
      </c>
      <c r="K15" s="46">
        <v>26915.25</v>
      </c>
      <c r="L15" s="46">
        <v>26390.25</v>
      </c>
      <c r="M15" s="47">
        <v>2500000</v>
      </c>
      <c r="N15" s="47">
        <v>200000</v>
      </c>
      <c r="O15" s="47">
        <v>20083.599999999999</v>
      </c>
      <c r="P15" s="47">
        <v>11000</v>
      </c>
      <c r="Q15" s="48">
        <f>SUM(C15:P15)</f>
        <v>2972610.5047619049</v>
      </c>
    </row>
    <row r="16" spans="1:17">
      <c r="A16" s="112" t="s">
        <v>22</v>
      </c>
      <c r="B16" s="74" t="s">
        <v>14</v>
      </c>
      <c r="C16" s="75">
        <f>C15*$C$12/$A$10</f>
        <v>1518.8538888888888</v>
      </c>
      <c r="D16" s="75">
        <f>D15*$D$12/$A$10</f>
        <v>1538.0205555555556</v>
      </c>
      <c r="E16" s="75">
        <f>E15*$E$12/$A$10</f>
        <v>129.40616666666665</v>
      </c>
      <c r="F16" s="75">
        <f>F15*$F$12/300</f>
        <v>627.28571428571422</v>
      </c>
      <c r="G16" s="75">
        <f>G15*$G$12/$A$10</f>
        <v>420.13333333333338</v>
      </c>
      <c r="H16" s="75">
        <f>H15*$H$12/$A$10</f>
        <v>1460.5450000000001</v>
      </c>
      <c r="I16" s="75">
        <f>I15*$I$12/$A$10</f>
        <v>1024.145</v>
      </c>
      <c r="J16" s="75">
        <f>J15*$J$12/$A$10</f>
        <v>278.8653333333333</v>
      </c>
      <c r="K16" s="75">
        <f>K15*$K$12/$A$10</f>
        <v>538.30499999999995</v>
      </c>
      <c r="L16" s="75">
        <f>L15*$L$12/$A$10</f>
        <v>527.80499999999995</v>
      </c>
      <c r="M16" s="75">
        <f>M15*$M$12/16000</f>
        <v>2343.75</v>
      </c>
      <c r="N16" s="75">
        <f>N15*$N$12/$A$10</f>
        <v>1000</v>
      </c>
      <c r="O16" s="75">
        <f>O15*$O$12/700</f>
        <v>143.4542857142857</v>
      </c>
      <c r="P16" s="75">
        <f>P15*$P$12/825</f>
        <v>400</v>
      </c>
      <c r="Q16" s="79">
        <f>SUM(C16:P16)</f>
        <v>11950.569277777779</v>
      </c>
    </row>
    <row r="17" spans="1:17">
      <c r="A17" s="53" t="s">
        <v>41</v>
      </c>
      <c r="B17" s="76" t="s">
        <v>14</v>
      </c>
      <c r="C17" s="13">
        <v>9.8939499441523027E-2</v>
      </c>
      <c r="D17" s="13">
        <v>0.13106050606909064</v>
      </c>
      <c r="E17" s="13">
        <v>1.287666740848804E-2</v>
      </c>
      <c r="F17" s="13">
        <v>6.7424424363929536E-2</v>
      </c>
      <c r="G17" s="13">
        <v>4.2650463088802056E-2</v>
      </c>
      <c r="H17" s="13">
        <v>0.10718060687998435</v>
      </c>
      <c r="I17" s="13">
        <v>6.6593577981420751E-2</v>
      </c>
      <c r="J17" s="13">
        <v>2.1590291579433034E-2</v>
      </c>
      <c r="K17" s="13">
        <v>3.153089214815246E-2</v>
      </c>
      <c r="L17" s="13">
        <v>2.9610808068390095E-2</v>
      </c>
      <c r="M17" s="13">
        <v>0.22584951711628032</v>
      </c>
      <c r="N17" s="13">
        <v>0.10950279617759046</v>
      </c>
      <c r="O17" s="13">
        <v>1.5370751066882403E-2</v>
      </c>
      <c r="P17" s="13">
        <v>3.9819198610032892E-2</v>
      </c>
      <c r="Q17" s="24">
        <v>1</v>
      </c>
    </row>
    <row r="18" spans="1:17" ht="13.5" thickBot="1">
      <c r="A18" s="113" t="s">
        <v>15</v>
      </c>
      <c r="B18" s="56" t="s">
        <v>40</v>
      </c>
      <c r="C18" s="57">
        <f>C16*C17</f>
        <v>150.27464349147729</v>
      </c>
      <c r="D18" s="57">
        <f t="shared" ref="D18:L18" si="0">D16*D17</f>
        <v>201.57375235577504</v>
      </c>
      <c r="E18" s="57">
        <f t="shared" si="0"/>
        <v>1.6663201687740379</v>
      </c>
      <c r="F18" s="57">
        <f t="shared" si="0"/>
        <v>42.294378197430653</v>
      </c>
      <c r="G18" s="57">
        <f t="shared" si="0"/>
        <v>17.918881225708706</v>
      </c>
      <c r="H18" s="57">
        <f t="shared" si="0"/>
        <v>156.54209947552675</v>
      </c>
      <c r="I18" s="57">
        <f t="shared" si="0"/>
        <v>68.201479921782152</v>
      </c>
      <c r="J18" s="57">
        <f t="shared" si="0"/>
        <v>6.020783858062452</v>
      </c>
      <c r="K18" s="57">
        <f>K16*K17</f>
        <v>16.973236897811208</v>
      </c>
      <c r="L18" s="57">
        <f t="shared" si="0"/>
        <v>15.628732552536633</v>
      </c>
      <c r="M18" s="57">
        <f>M16*M17</f>
        <v>529.33480574128203</v>
      </c>
      <c r="N18" s="57">
        <f t="shared" ref="N18:O18" si="1">N16*N17</f>
        <v>109.50279617759045</v>
      </c>
      <c r="O18" s="57">
        <f t="shared" si="1"/>
        <v>2.20500011519171</v>
      </c>
      <c r="P18" s="57">
        <f>P16*P17</f>
        <v>15.927679444013156</v>
      </c>
      <c r="Q18" s="80">
        <f>SUM(C18:P18)</f>
        <v>1334.0645896229623</v>
      </c>
    </row>
    <row r="19" spans="1:17" ht="10.5" customHeight="1" thickBot="1">
      <c r="A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7">
      <c r="A20" s="73" t="s">
        <v>21</v>
      </c>
      <c r="B20" s="45" t="s">
        <v>17</v>
      </c>
      <c r="C20" s="46">
        <v>28797.111111111109</v>
      </c>
      <c r="D20" s="46">
        <v>30674.888888888891</v>
      </c>
      <c r="E20" s="46">
        <v>8471.5555555555547</v>
      </c>
      <c r="F20" s="46">
        <v>19228.571428571428</v>
      </c>
      <c r="G20" s="46">
        <v>8131.125</v>
      </c>
      <c r="H20" s="46">
        <v>28065.037037037036</v>
      </c>
      <c r="I20" s="46">
        <v>38966.111111111109</v>
      </c>
      <c r="J20" s="46">
        <v>27521.777777777777</v>
      </c>
      <c r="K20" s="46">
        <v>24352.5</v>
      </c>
      <c r="L20" s="46">
        <v>26690.25</v>
      </c>
      <c r="M20" s="47">
        <v>2500000</v>
      </c>
      <c r="N20" s="47">
        <v>200000</v>
      </c>
      <c r="O20" s="47">
        <v>20083.599999999999</v>
      </c>
      <c r="P20" s="47">
        <v>11000</v>
      </c>
      <c r="Q20" s="48">
        <f>SUM(C20:P20)</f>
        <v>2971982.5279100528</v>
      </c>
    </row>
    <row r="21" spans="1:17">
      <c r="A21" s="112" t="s">
        <v>22</v>
      </c>
      <c r="B21" s="74" t="s">
        <v>14</v>
      </c>
      <c r="C21" s="75">
        <f>C20*$C$12/$A$10</f>
        <v>1439.8555555555556</v>
      </c>
      <c r="D21" s="75">
        <f>D20*$D$12/$A$10</f>
        <v>1533.7444444444445</v>
      </c>
      <c r="E21" s="75">
        <f>E20*$E$12/$A$10</f>
        <v>127.07333333333331</v>
      </c>
      <c r="F21" s="75">
        <f>F20*$F$12/300</f>
        <v>640.95238095238085</v>
      </c>
      <c r="G21" s="75">
        <f>G20*$G$12/$A$10</f>
        <v>406.55624999999998</v>
      </c>
      <c r="H21" s="75">
        <f>H20*$H$12/$A$10</f>
        <v>1403.2518518518518</v>
      </c>
      <c r="I21" s="75">
        <f>I20*$I$12/$A$10</f>
        <v>1168.9833333333333</v>
      </c>
      <c r="J21" s="75">
        <f>J20*$J$12/$A$10</f>
        <v>275.21777777777777</v>
      </c>
      <c r="K21" s="75">
        <f>K20*$K$12/$A$10</f>
        <v>487.05</v>
      </c>
      <c r="L21" s="75">
        <f>L20*$L$12/$A$10</f>
        <v>533.80499999999995</v>
      </c>
      <c r="M21" s="75">
        <f>M20*$M$12/16000</f>
        <v>2343.75</v>
      </c>
      <c r="N21" s="75">
        <f>N20*$N$12/$A$10</f>
        <v>1000</v>
      </c>
      <c r="O21" s="75">
        <f>O20*$O$12/700</f>
        <v>143.4542857142857</v>
      </c>
      <c r="P21" s="75">
        <f>P20*$P$12/825</f>
        <v>400</v>
      </c>
      <c r="Q21" s="52">
        <f>SUM(C21:P21)</f>
        <v>11903.694212962964</v>
      </c>
    </row>
    <row r="22" spans="1:17">
      <c r="A22" s="53" t="s">
        <v>41</v>
      </c>
      <c r="B22" s="76" t="s">
        <v>14</v>
      </c>
      <c r="C22" s="13">
        <v>9.8939499441523027E-2</v>
      </c>
      <c r="D22" s="13">
        <v>0.13106050606909064</v>
      </c>
      <c r="E22" s="13">
        <v>1.287666740848804E-2</v>
      </c>
      <c r="F22" s="13">
        <v>6.7424424363929536E-2</v>
      </c>
      <c r="G22" s="13">
        <v>4.2650463088802056E-2</v>
      </c>
      <c r="H22" s="13">
        <v>0.10718060687998435</v>
      </c>
      <c r="I22" s="13">
        <v>6.6593577981420751E-2</v>
      </c>
      <c r="J22" s="13">
        <v>2.1590291579433034E-2</v>
      </c>
      <c r="K22" s="13">
        <v>3.153089214815246E-2</v>
      </c>
      <c r="L22" s="13">
        <v>2.9610808068390095E-2</v>
      </c>
      <c r="M22" s="13">
        <v>0.22584951711628032</v>
      </c>
      <c r="N22" s="13">
        <v>0.10950279617759046</v>
      </c>
      <c r="O22" s="13">
        <v>1.5370751066882403E-2</v>
      </c>
      <c r="P22" s="13">
        <v>3.9819198610032892E-2</v>
      </c>
      <c r="Q22" s="24">
        <v>1</v>
      </c>
    </row>
    <row r="23" spans="1:17" ht="13.5" thickBot="1">
      <c r="A23" s="113" t="s">
        <v>15</v>
      </c>
      <c r="B23" s="56" t="s">
        <v>43</v>
      </c>
      <c r="C23" s="57">
        <f>C21*C22</f>
        <v>142.45858793476273</v>
      </c>
      <c r="D23" s="57">
        <f t="shared" ref="D23:L23" si="2">D21*D22</f>
        <v>201.01332306954518</v>
      </c>
      <c r="E23" s="57">
        <f t="shared" si="2"/>
        <v>1.6362810498212699</v>
      </c>
      <c r="F23" s="57">
        <f t="shared" si="2"/>
        <v>43.215845330404356</v>
      </c>
      <c r="G23" s="57">
        <f t="shared" si="2"/>
        <v>17.339812334146778</v>
      </c>
      <c r="H23" s="57">
        <f t="shared" si="2"/>
        <v>150.40138508694338</v>
      </c>
      <c r="I23" s="57">
        <f t="shared" si="2"/>
        <v>77.846782767314508</v>
      </c>
      <c r="J23" s="57">
        <f t="shared" si="2"/>
        <v>5.9420320700658271</v>
      </c>
      <c r="K23" s="57">
        <f t="shared" si="2"/>
        <v>15.357121020757656</v>
      </c>
      <c r="L23" s="57">
        <f t="shared" si="2"/>
        <v>15.806397400946972</v>
      </c>
      <c r="M23" s="57">
        <f>M21*M22</f>
        <v>529.33480574128203</v>
      </c>
      <c r="N23" s="57">
        <f t="shared" ref="N23:O23" si="3">N21*N22</f>
        <v>109.50279617759045</v>
      </c>
      <c r="O23" s="57">
        <f t="shared" si="3"/>
        <v>2.20500011519171</v>
      </c>
      <c r="P23" s="57">
        <f>P21*P22</f>
        <v>15.927679444013156</v>
      </c>
      <c r="Q23" s="58">
        <f>SUM(C23:P23)</f>
        <v>1327.9878495427861</v>
      </c>
    </row>
    <row r="24" spans="1:17" ht="12" customHeight="1" thickBot="1"/>
    <row r="25" spans="1:17">
      <c r="A25" s="73" t="s">
        <v>21</v>
      </c>
      <c r="B25" s="45" t="s">
        <v>17</v>
      </c>
      <c r="C25" s="46">
        <v>24933.155555555553</v>
      </c>
      <c r="D25" s="46">
        <v>29627.111111111109</v>
      </c>
      <c r="E25" s="46">
        <v>8213.1888888888898</v>
      </c>
      <c r="F25" s="46">
        <v>18471.875</v>
      </c>
      <c r="G25" s="46">
        <v>9099.2999999999993</v>
      </c>
      <c r="H25" s="46">
        <v>25013.925925925927</v>
      </c>
      <c r="I25" s="46">
        <v>35978.375</v>
      </c>
      <c r="J25" s="46">
        <v>24975</v>
      </c>
      <c r="K25" s="46">
        <v>17605.875</v>
      </c>
      <c r="L25" s="46">
        <v>19142.228571428572</v>
      </c>
      <c r="M25" s="47">
        <v>2500000</v>
      </c>
      <c r="N25" s="47">
        <v>200000</v>
      </c>
      <c r="O25" s="47">
        <v>20083.599999999999</v>
      </c>
      <c r="P25" s="47">
        <v>11000</v>
      </c>
      <c r="Q25" s="48">
        <f>SUM(C25:P25)</f>
        <v>2944143.6350529101</v>
      </c>
    </row>
    <row r="26" spans="1:17">
      <c r="A26" s="112" t="s">
        <v>22</v>
      </c>
      <c r="B26" s="74" t="s">
        <v>14</v>
      </c>
      <c r="C26" s="75">
        <f>C25*$C$12/$A$10</f>
        <v>1246.6577777777777</v>
      </c>
      <c r="D26" s="75">
        <f>D25*$D$12/$A$10</f>
        <v>1481.3555555555556</v>
      </c>
      <c r="E26" s="75">
        <f>E25*$E$12/$A$10</f>
        <v>123.19783333333335</v>
      </c>
      <c r="F26" s="75">
        <f>F25*$F$12/300</f>
        <v>615.72916666666663</v>
      </c>
      <c r="G26" s="75">
        <f>G25*$G$12/$A$10</f>
        <v>454.96499999999992</v>
      </c>
      <c r="H26" s="75">
        <f>H25*$H$12/$A$10</f>
        <v>1250.6962962962964</v>
      </c>
      <c r="I26" s="75">
        <f>I25*$I$12/$A$10</f>
        <v>1079.3512499999999</v>
      </c>
      <c r="J26" s="75">
        <f>J25*$J$12/$A$10</f>
        <v>249.75</v>
      </c>
      <c r="K26" s="75">
        <f>K25*$K$12/$A$10</f>
        <v>352.11750000000001</v>
      </c>
      <c r="L26" s="75">
        <f>L25*$L$12/$A$10</f>
        <v>382.84457142857144</v>
      </c>
      <c r="M26" s="75">
        <f>M25*$M$12/16000</f>
        <v>2343.75</v>
      </c>
      <c r="N26" s="75">
        <f>N25*$N$12/$A$10</f>
        <v>1000</v>
      </c>
      <c r="O26" s="75">
        <f>O25*$O$12/700</f>
        <v>143.4542857142857</v>
      </c>
      <c r="P26" s="75">
        <f>P25*$P$12/825</f>
        <v>400</v>
      </c>
      <c r="Q26" s="52">
        <f>SUM(C26:P26)</f>
        <v>11123.869236772487</v>
      </c>
    </row>
    <row r="27" spans="1:17">
      <c r="A27" s="53" t="s">
        <v>41</v>
      </c>
      <c r="B27" s="76" t="s">
        <v>14</v>
      </c>
      <c r="C27" s="13">
        <v>9.8939499441523027E-2</v>
      </c>
      <c r="D27" s="13">
        <v>0.13106050606909064</v>
      </c>
      <c r="E27" s="13">
        <v>1.287666740848804E-2</v>
      </c>
      <c r="F27" s="13">
        <v>6.7424424363929536E-2</v>
      </c>
      <c r="G27" s="13">
        <v>4.2650463088802056E-2</v>
      </c>
      <c r="H27" s="13">
        <v>0.10718060687998435</v>
      </c>
      <c r="I27" s="13">
        <v>6.6593577981420751E-2</v>
      </c>
      <c r="J27" s="13">
        <v>2.1590291579433034E-2</v>
      </c>
      <c r="K27" s="13">
        <v>3.153089214815246E-2</v>
      </c>
      <c r="L27" s="13">
        <v>2.9610808068390095E-2</v>
      </c>
      <c r="M27" s="13">
        <v>0.22584951711628032</v>
      </c>
      <c r="N27" s="13">
        <v>0.10950279617759046</v>
      </c>
      <c r="O27" s="13">
        <v>1.5370751066882403E-2</v>
      </c>
      <c r="P27" s="13">
        <v>3.9819198610032892E-2</v>
      </c>
      <c r="Q27" s="24">
        <v>1</v>
      </c>
    </row>
    <row r="28" spans="1:17" ht="13.5" thickBot="1">
      <c r="A28" s="113" t="s">
        <v>15</v>
      </c>
      <c r="B28" s="56" t="s">
        <v>33</v>
      </c>
      <c r="C28" s="57">
        <f>C26*C27</f>
        <v>123.34369650821478</v>
      </c>
      <c r="D28" s="57">
        <f t="shared" ref="D28:L28" si="4">D26*D27</f>
        <v>194.14720877937003</v>
      </c>
      <c r="E28" s="57">
        <f t="shared" si="4"/>
        <v>1.586377525279675</v>
      </c>
      <c r="F28" s="57">
        <f t="shared" si="4"/>
        <v>41.515184626582027</v>
      </c>
      <c r="G28" s="57">
        <f t="shared" si="4"/>
        <v>19.404467939196824</v>
      </c>
      <c r="H28" s="57">
        <f t="shared" si="4"/>
        <v>134.05038805958577</v>
      </c>
      <c r="I28" s="57">
        <f t="shared" si="4"/>
        <v>71.877861636218967</v>
      </c>
      <c r="J28" s="57">
        <f t="shared" si="4"/>
        <v>5.3921753219633999</v>
      </c>
      <c r="K28" s="57">
        <f t="shared" si="4"/>
        <v>11.102578915977075</v>
      </c>
      <c r="L28" s="57">
        <f t="shared" si="4"/>
        <v>11.336337124596492</v>
      </c>
      <c r="M28" s="57">
        <f>M26*M27</f>
        <v>529.33480574128203</v>
      </c>
      <c r="N28" s="57">
        <f t="shared" ref="N28:O28" si="5">N26*N27</f>
        <v>109.50279617759045</v>
      </c>
      <c r="O28" s="57">
        <f t="shared" si="5"/>
        <v>2.20500011519171</v>
      </c>
      <c r="P28" s="57">
        <f>P26*P27</f>
        <v>15.927679444013156</v>
      </c>
      <c r="Q28" s="58">
        <f>SUM(C28:P28)</f>
        <v>1270.7265579150626</v>
      </c>
    </row>
    <row r="29" spans="1:17" ht="12" customHeight="1" thickBot="1"/>
    <row r="30" spans="1:17">
      <c r="A30" s="73" t="s">
        <v>21</v>
      </c>
      <c r="B30" s="45" t="s">
        <v>17</v>
      </c>
      <c r="C30" s="46">
        <v>30222.044444444444</v>
      </c>
      <c r="D30" s="46">
        <v>22227.111111111109</v>
      </c>
      <c r="E30" s="46">
        <v>8306.125</v>
      </c>
      <c r="F30" s="46">
        <v>19022.5</v>
      </c>
      <c r="G30" s="46">
        <v>9143.7444444444445</v>
      </c>
      <c r="H30" s="46">
        <v>23996.148148148146</v>
      </c>
      <c r="I30" s="46">
        <v>32513.333333333328</v>
      </c>
      <c r="J30" s="46">
        <v>23058.2</v>
      </c>
      <c r="K30" s="46">
        <v>16756.050000000003</v>
      </c>
      <c r="L30" s="46">
        <v>16699.800000000003</v>
      </c>
      <c r="M30" s="47">
        <v>2500000</v>
      </c>
      <c r="N30" s="47">
        <v>200000</v>
      </c>
      <c r="O30" s="47">
        <v>20083.599999999999</v>
      </c>
      <c r="P30" s="47">
        <v>11000</v>
      </c>
      <c r="Q30" s="48">
        <f>SUM(C30:P30)</f>
        <v>2933028.6564814816</v>
      </c>
    </row>
    <row r="31" spans="1:17">
      <c r="A31" s="112" t="s">
        <v>22</v>
      </c>
      <c r="B31" s="74" t="s">
        <v>14</v>
      </c>
      <c r="C31" s="75">
        <f>C30*$C$12/$A$10</f>
        <v>1511.1022222222223</v>
      </c>
      <c r="D31" s="75">
        <f>D30*$D$12/$A$10</f>
        <v>1111.3555555555556</v>
      </c>
      <c r="E31" s="75">
        <f>E30*$E$12/$A$10</f>
        <v>124.591875</v>
      </c>
      <c r="F31" s="75">
        <f>F30*$F$12/300</f>
        <v>634.08333333333337</v>
      </c>
      <c r="G31" s="75">
        <f>G30*$G$12/$A$10</f>
        <v>457.18722222222226</v>
      </c>
      <c r="H31" s="75">
        <f>H30*$H$12/$A$10</f>
        <v>1199.8074074074073</v>
      </c>
      <c r="I31" s="75">
        <f>I30*$I$12/$A$10</f>
        <v>975.39999999999986</v>
      </c>
      <c r="J31" s="75">
        <f>J30*$J$12/$A$10</f>
        <v>230.58199999999999</v>
      </c>
      <c r="K31" s="75">
        <f>K30*$K$12/$A$10</f>
        <v>335.12100000000004</v>
      </c>
      <c r="L31" s="75">
        <f>L30*$L$12/$A$10</f>
        <v>333.99600000000004</v>
      </c>
      <c r="M31" s="75">
        <f>M30*$M$12/16000</f>
        <v>2343.75</v>
      </c>
      <c r="N31" s="75">
        <f>N30*$N$12/$A$10</f>
        <v>1000</v>
      </c>
      <c r="O31" s="75">
        <f>O30*$O$12/700</f>
        <v>143.4542857142857</v>
      </c>
      <c r="P31" s="75">
        <f>P30*$P$12/825</f>
        <v>400</v>
      </c>
      <c r="Q31" s="52">
        <f>SUM(C31:P31)</f>
        <v>10800.430901455027</v>
      </c>
    </row>
    <row r="32" spans="1:17">
      <c r="A32" s="53" t="s">
        <v>41</v>
      </c>
      <c r="B32" s="76" t="s">
        <v>14</v>
      </c>
      <c r="C32" s="13">
        <v>9.8939499441523027E-2</v>
      </c>
      <c r="D32" s="13">
        <v>0.13106050606909064</v>
      </c>
      <c r="E32" s="13">
        <v>1.287666740848804E-2</v>
      </c>
      <c r="F32" s="13">
        <v>6.7424424363929536E-2</v>
      </c>
      <c r="G32" s="13">
        <v>4.2650463088802056E-2</v>
      </c>
      <c r="H32" s="13">
        <v>0.10718060687998435</v>
      </c>
      <c r="I32" s="13">
        <v>6.6593577981420751E-2</v>
      </c>
      <c r="J32" s="13">
        <v>2.1590291579433034E-2</v>
      </c>
      <c r="K32" s="13">
        <v>3.153089214815246E-2</v>
      </c>
      <c r="L32" s="13">
        <v>2.9610808068390095E-2</v>
      </c>
      <c r="M32" s="13">
        <v>0.22584951711628032</v>
      </c>
      <c r="N32" s="13">
        <v>0.10950279617759046</v>
      </c>
      <c r="O32" s="13">
        <v>1.5370751066882403E-2</v>
      </c>
      <c r="P32" s="13">
        <v>3.9819198610032892E-2</v>
      </c>
      <c r="Q32" s="24">
        <v>1</v>
      </c>
    </row>
    <row r="33" spans="1:17" ht="13.5" thickBot="1">
      <c r="A33" s="113" t="s">
        <v>15</v>
      </c>
      <c r="B33" s="56" t="s">
        <v>34</v>
      </c>
      <c r="C33" s="57">
        <f>C31*C32</f>
        <v>149.50769747163977</v>
      </c>
      <c r="D33" s="57">
        <f t="shared" ref="D33:L33" si="6">D31*D32</f>
        <v>145.65482153380651</v>
      </c>
      <c r="E33" s="57">
        <f t="shared" si="6"/>
        <v>1.6043281361749158</v>
      </c>
      <c r="F33" s="57">
        <f t="shared" si="6"/>
        <v>42.752703748761654</v>
      </c>
      <c r="G33" s="57">
        <f t="shared" si="6"/>
        <v>19.499246746060834</v>
      </c>
      <c r="H33" s="57">
        <f t="shared" si="6"/>
        <v>128.59608606502653</v>
      </c>
      <c r="I33" s="57">
        <f t="shared" si="6"/>
        <v>64.955375963077785</v>
      </c>
      <c r="J33" s="57">
        <f t="shared" si="6"/>
        <v>4.9783326129688277</v>
      </c>
      <c r="K33" s="57">
        <f t="shared" si="6"/>
        <v>10.566664107581001</v>
      </c>
      <c r="L33" s="57">
        <f t="shared" si="6"/>
        <v>9.8898914516100191</v>
      </c>
      <c r="M33" s="57">
        <f>M31*M32</f>
        <v>529.33480574128203</v>
      </c>
      <c r="N33" s="57">
        <f t="shared" ref="N33:O33" si="7">N31*N32</f>
        <v>109.50279617759045</v>
      </c>
      <c r="O33" s="57">
        <f t="shared" si="7"/>
        <v>2.20500011519171</v>
      </c>
      <c r="P33" s="57">
        <f>P31*P32</f>
        <v>15.927679444013156</v>
      </c>
      <c r="Q33" s="58">
        <f>SUM(C33:P33)</f>
        <v>1234.9754293147853</v>
      </c>
    </row>
    <row r="34" spans="1:17" ht="11.25" customHeight="1" thickBot="1">
      <c r="C34" s="78"/>
    </row>
    <row r="35" spans="1:17">
      <c r="A35" s="44" t="s">
        <v>21</v>
      </c>
      <c r="B35" s="45" t="s">
        <v>17</v>
      </c>
      <c r="C35" s="46">
        <f t="shared" ref="C35:P35" si="8">AVERAGE(C15,C20,C25,C30)</f>
        <v>28582.347222222219</v>
      </c>
      <c r="D35" s="46">
        <f t="shared" si="8"/>
        <v>28322.380555555555</v>
      </c>
      <c r="E35" s="46">
        <f t="shared" si="8"/>
        <v>8404.4868055555562</v>
      </c>
      <c r="F35" s="46">
        <f t="shared" si="8"/>
        <v>18885.379464285714</v>
      </c>
      <c r="G35" s="46">
        <f t="shared" si="8"/>
        <v>8694.2090277777788</v>
      </c>
      <c r="H35" s="46">
        <f t="shared" si="8"/>
        <v>26571.502777777776</v>
      </c>
      <c r="I35" s="46">
        <f t="shared" si="8"/>
        <v>35398.996527777781</v>
      </c>
      <c r="J35" s="46">
        <f t="shared" si="8"/>
        <v>25860.377777777776</v>
      </c>
      <c r="K35" s="46">
        <f t="shared" si="8"/>
        <v>21407.418750000001</v>
      </c>
      <c r="L35" s="46">
        <f t="shared" si="8"/>
        <v>22230.632142857143</v>
      </c>
      <c r="M35" s="46">
        <f t="shared" si="8"/>
        <v>2500000</v>
      </c>
      <c r="N35" s="46">
        <f t="shared" si="8"/>
        <v>200000</v>
      </c>
      <c r="O35" s="46">
        <f t="shared" si="8"/>
        <v>20083.599999999999</v>
      </c>
      <c r="P35" s="46">
        <f t="shared" si="8"/>
        <v>11000</v>
      </c>
      <c r="Q35" s="48">
        <f>SUM(C35:P35)</f>
        <v>2955441.3310515876</v>
      </c>
    </row>
    <row r="36" spans="1:17">
      <c r="A36" s="49" t="s">
        <v>22</v>
      </c>
      <c r="B36" s="50" t="s">
        <v>14</v>
      </c>
      <c r="C36" s="51">
        <f>C35*$C$12/$A$10</f>
        <v>1429.117361111111</v>
      </c>
      <c r="D36" s="51">
        <f>D35*$D$12/$A$10</f>
        <v>1416.1190277777778</v>
      </c>
      <c r="E36" s="51">
        <f>E35*$E$12/$A$10</f>
        <v>126.06730208333335</v>
      </c>
      <c r="F36" s="51">
        <f>F35*$F$12/300</f>
        <v>629.51264880952374</v>
      </c>
      <c r="G36" s="51">
        <f>G35*$G$12/$A$10</f>
        <v>434.71045138888894</v>
      </c>
      <c r="H36" s="51">
        <f>H35*$H$12/$A$10</f>
        <v>1328.5751388888887</v>
      </c>
      <c r="I36" s="51">
        <f>I35*$I$12/$A$10</f>
        <v>1061.9698958333336</v>
      </c>
      <c r="J36" s="51">
        <f>J35*$J$12/$A$10</f>
        <v>258.60377777777774</v>
      </c>
      <c r="K36" s="51">
        <f>K35*$K$12/$A$10</f>
        <v>428.14837499999999</v>
      </c>
      <c r="L36" s="51">
        <f>L35*$L$12/$A$10</f>
        <v>444.61264285714282</v>
      </c>
      <c r="M36" s="51">
        <f>M35*$M$12/16000</f>
        <v>2343.75</v>
      </c>
      <c r="N36" s="51">
        <f>N35*$N$12/$A$10</f>
        <v>1000</v>
      </c>
      <c r="O36" s="51">
        <f>O35*$O$12/700</f>
        <v>143.4542857142857</v>
      </c>
      <c r="P36" s="75">
        <f>P35*$P$12/825</f>
        <v>400</v>
      </c>
      <c r="Q36" s="52">
        <f>SUM(C36:P36)</f>
        <v>11444.640907242063</v>
      </c>
    </row>
    <row r="37" spans="1:17">
      <c r="A37" s="53" t="s">
        <v>41</v>
      </c>
      <c r="B37" s="54" t="s">
        <v>14</v>
      </c>
      <c r="C37" s="77">
        <v>9.8939499441523027E-2</v>
      </c>
      <c r="D37" s="77">
        <v>0.13106050606909064</v>
      </c>
      <c r="E37" s="77">
        <v>1.287666740848804E-2</v>
      </c>
      <c r="F37" s="77">
        <v>6.7424424363929536E-2</v>
      </c>
      <c r="G37" s="77">
        <v>4.2650463088802056E-2</v>
      </c>
      <c r="H37" s="77">
        <v>0.10718060687998435</v>
      </c>
      <c r="I37" s="77">
        <v>6.6593577981420751E-2</v>
      </c>
      <c r="J37" s="77">
        <v>2.1590291579433034E-2</v>
      </c>
      <c r="K37" s="77">
        <v>3.153089214815246E-2</v>
      </c>
      <c r="L37" s="77">
        <v>2.9610808068390095E-2</v>
      </c>
      <c r="M37" s="77">
        <v>0.22584951711628032</v>
      </c>
      <c r="N37" s="77">
        <v>0.10950279617759046</v>
      </c>
      <c r="O37" s="77">
        <v>1.5370751066882403E-2</v>
      </c>
      <c r="P37" s="77">
        <v>3.9819198610032892E-2</v>
      </c>
      <c r="Q37" s="24">
        <v>1</v>
      </c>
    </row>
    <row r="38" spans="1:17" ht="13.5" thickBot="1">
      <c r="A38" s="55" t="s">
        <v>15</v>
      </c>
      <c r="B38" s="56" t="s">
        <v>36</v>
      </c>
      <c r="C38" s="57">
        <f>C36*C37</f>
        <v>141.39615635152362</v>
      </c>
      <c r="D38" s="57">
        <f t="shared" ref="D38:L38" si="9">D36*D37</f>
        <v>185.59727643462418</v>
      </c>
      <c r="E38" s="57">
        <f t="shared" si="9"/>
        <v>1.6233267200124748</v>
      </c>
      <c r="F38" s="57">
        <f t="shared" si="9"/>
        <v>42.444527975794671</v>
      </c>
      <c r="G38" s="57">
        <f t="shared" si="9"/>
        <v>18.540602061278289</v>
      </c>
      <c r="H38" s="57">
        <f t="shared" si="9"/>
        <v>142.39748967177059</v>
      </c>
      <c r="I38" s="57">
        <f t="shared" si="9"/>
        <v>70.720375072098378</v>
      </c>
      <c r="J38" s="57">
        <f t="shared" si="9"/>
        <v>5.5833309657651258</v>
      </c>
      <c r="K38" s="57">
        <f t="shared" si="9"/>
        <v>13.499900235531735</v>
      </c>
      <c r="L38" s="57">
        <f t="shared" si="9"/>
        <v>13.165339632422528</v>
      </c>
      <c r="M38" s="57">
        <f>M36*M37</f>
        <v>529.33480574128203</v>
      </c>
      <c r="N38" s="57">
        <f t="shared" ref="N38:O38" si="10">N36*N37</f>
        <v>109.50279617759045</v>
      </c>
      <c r="O38" s="57">
        <f t="shared" si="10"/>
        <v>2.20500011519171</v>
      </c>
      <c r="P38" s="57">
        <f>P36*P37</f>
        <v>15.927679444013156</v>
      </c>
      <c r="Q38" s="58">
        <f>SUM(C38:P38)</f>
        <v>1291.9386065988988</v>
      </c>
    </row>
    <row r="39" spans="1:17" ht="15">
      <c r="C39" s="78"/>
    </row>
  </sheetData>
  <mergeCells count="1">
    <mergeCell ref="E9:N10"/>
  </mergeCells>
  <phoneticPr fontId="3" type="noConversion"/>
  <pageMargins left="0.47244094488188981" right="0.55118110236220474" top="0.23622047244094491" bottom="0.23622047244094491" header="7.874015748031496E-2" footer="0.19685039370078741"/>
  <pageSetup paperSize="9" orientation="landscape" horizontalDpi="300" verticalDpi="300" r:id="rId1"/>
  <headerFooter alignWithMargins="0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G35"/>
  <sheetViews>
    <sheetView zoomScaleNormal="100" workbookViewId="0">
      <selection activeCell="D26" sqref="D26"/>
    </sheetView>
  </sheetViews>
  <sheetFormatPr defaultRowHeight="12.75"/>
  <cols>
    <col min="1" max="1" width="13.5703125" style="20" customWidth="1"/>
    <col min="2" max="2" width="24.85546875" style="23" customWidth="1"/>
    <col min="3" max="3" width="21.7109375" style="3" customWidth="1"/>
    <col min="4" max="4" width="17.42578125" style="18" customWidth="1"/>
    <col min="5" max="5" width="22" style="29" customWidth="1"/>
    <col min="6" max="6" width="17.5703125" customWidth="1"/>
    <col min="7" max="7" width="14.140625" customWidth="1"/>
  </cols>
  <sheetData>
    <row r="1" spans="1:7">
      <c r="A1"/>
      <c r="B1"/>
      <c r="C1"/>
      <c r="D1"/>
      <c r="E1"/>
    </row>
    <row r="2" spans="1:7">
      <c r="A2"/>
      <c r="B2"/>
      <c r="C2"/>
      <c r="D2"/>
      <c r="E2"/>
    </row>
    <row r="3" spans="1:7" ht="17.25" customHeight="1">
      <c r="A3"/>
      <c r="B3"/>
      <c r="C3"/>
      <c r="D3"/>
      <c r="E3"/>
    </row>
    <row r="4" spans="1:7">
      <c r="A4"/>
      <c r="B4"/>
      <c r="C4"/>
      <c r="D4"/>
      <c r="E4"/>
    </row>
    <row r="5" spans="1:7">
      <c r="A5"/>
      <c r="B5"/>
      <c r="C5"/>
      <c r="D5"/>
      <c r="E5"/>
    </row>
    <row r="6" spans="1:7">
      <c r="A6"/>
      <c r="B6"/>
      <c r="C6"/>
      <c r="D6"/>
      <c r="E6"/>
    </row>
    <row r="7" spans="1:7">
      <c r="A7"/>
      <c r="B7"/>
      <c r="C7"/>
      <c r="D7"/>
      <c r="E7"/>
    </row>
    <row r="8" spans="1:7" ht="2.25" customHeight="1">
      <c r="A8"/>
      <c r="B8"/>
      <c r="C8"/>
      <c r="D8"/>
      <c r="E8"/>
    </row>
    <row r="9" spans="1:7">
      <c r="A9" s="40" t="s">
        <v>31</v>
      </c>
      <c r="B9"/>
      <c r="C9"/>
      <c r="D9"/>
      <c r="E9"/>
    </row>
    <row r="10" spans="1:7">
      <c r="A10" s="40" t="s">
        <v>30</v>
      </c>
      <c r="B10"/>
      <c r="C10"/>
      <c r="D10"/>
      <c r="E10"/>
    </row>
    <row r="11" spans="1:7">
      <c r="A11" s="40"/>
      <c r="B11"/>
      <c r="C11"/>
      <c r="D11"/>
      <c r="E11"/>
    </row>
    <row r="12" spans="1:7" s="36" customFormat="1" ht="21" customHeight="1" thickBot="1">
      <c r="A12" s="198" t="s">
        <v>37</v>
      </c>
      <c r="B12" s="198"/>
      <c r="C12" s="198"/>
      <c r="D12" s="198"/>
      <c r="E12" s="198"/>
      <c r="F12" s="198"/>
      <c r="G12" s="198"/>
    </row>
    <row r="13" spans="1:7" ht="14.25">
      <c r="A13" s="160"/>
      <c r="B13" s="161" t="s">
        <v>24</v>
      </c>
      <c r="C13" s="162" t="s">
        <v>46</v>
      </c>
      <c r="D13" s="199" t="s">
        <v>47</v>
      </c>
      <c r="E13" s="200"/>
      <c r="F13" s="201" t="s">
        <v>48</v>
      </c>
      <c r="G13" s="202"/>
    </row>
    <row r="14" spans="1:7">
      <c r="A14" s="163"/>
      <c r="C14" s="14"/>
      <c r="D14" s="164"/>
      <c r="E14" s="19"/>
      <c r="F14" s="6"/>
      <c r="G14" s="165"/>
    </row>
    <row r="15" spans="1:7">
      <c r="A15" s="166"/>
      <c r="B15" s="70" t="s">
        <v>17</v>
      </c>
      <c r="C15" s="167" t="s">
        <v>18</v>
      </c>
      <c r="D15" s="168" t="s">
        <v>23</v>
      </c>
      <c r="E15" s="69" t="s">
        <v>32</v>
      </c>
      <c r="F15" s="68" t="s">
        <v>23</v>
      </c>
      <c r="G15" s="169" t="s">
        <v>32</v>
      </c>
    </row>
    <row r="16" spans="1:7">
      <c r="A16" s="170" t="s">
        <v>14</v>
      </c>
      <c r="B16" s="42" t="s">
        <v>14</v>
      </c>
      <c r="C16" s="171" t="s">
        <v>14</v>
      </c>
      <c r="D16" s="172" t="s">
        <v>49</v>
      </c>
      <c r="E16" s="43"/>
      <c r="F16" s="71" t="s">
        <v>49</v>
      </c>
      <c r="G16" s="173"/>
    </row>
    <row r="17" spans="1:7">
      <c r="A17" s="174" t="s">
        <v>42</v>
      </c>
      <c r="B17" s="114">
        <v>9132.1868930014425</v>
      </c>
      <c r="C17" s="175">
        <v>1064.6031761656225</v>
      </c>
      <c r="D17" s="176">
        <v>100</v>
      </c>
      <c r="E17" s="64"/>
      <c r="F17" s="176">
        <v>100</v>
      </c>
      <c r="G17" s="165"/>
    </row>
    <row r="18" spans="1:7">
      <c r="A18" s="177">
        <v>44655</v>
      </c>
      <c r="B18" s="115">
        <v>11950.569277777779</v>
      </c>
      <c r="C18" s="178">
        <v>1334.0645896229623</v>
      </c>
      <c r="D18" s="179">
        <f>((C18*100/C$17)-100)/100</f>
        <v>0.25310972152822048</v>
      </c>
      <c r="E18" s="66">
        <f>((C18*100/C17)-100)/100</f>
        <v>0.25310972152822048</v>
      </c>
      <c r="F18" s="65">
        <f>((B18*100/B$17)-100)/100</f>
        <v>0.30862075183067444</v>
      </c>
      <c r="G18" s="180">
        <f>((B18*100/B17)-100)/100</f>
        <v>0.30862075183067444</v>
      </c>
    </row>
    <row r="19" spans="1:7">
      <c r="A19" s="181">
        <v>44662</v>
      </c>
      <c r="B19" s="114">
        <v>11903.694212962964</v>
      </c>
      <c r="C19" s="175">
        <v>1327.9878495427861</v>
      </c>
      <c r="D19" s="182">
        <f>((C19*100/C$17)-100)/100</f>
        <v>0.24740173547649491</v>
      </c>
      <c r="E19" s="64">
        <f>((C19*100/C18)-100)/100</f>
        <v>-4.5550568746402578E-3</v>
      </c>
      <c r="F19" s="67">
        <f t="shared" ref="F19:F22" si="0">((B19*100/B$17)-100)/100</f>
        <v>0.30348780116244656</v>
      </c>
      <c r="G19" s="183">
        <f t="shared" ref="G19:G22" si="1">((B19*100/B18)-100)/100</f>
        <v>-3.9224127089894974E-3</v>
      </c>
    </row>
    <row r="20" spans="1:7">
      <c r="A20" s="177">
        <v>44670</v>
      </c>
      <c r="B20" s="115">
        <v>11123.869236772487</v>
      </c>
      <c r="C20" s="178">
        <v>1270.7265579150626</v>
      </c>
      <c r="D20" s="179">
        <f>((C20*100/C$17)-100)/100</f>
        <v>0.19361522336598128</v>
      </c>
      <c r="E20" s="66">
        <f>((C20*100/C19)-100)/100</f>
        <v>-4.3118837003996761E-2</v>
      </c>
      <c r="F20" s="65">
        <f t="shared" si="0"/>
        <v>0.21809478574046623</v>
      </c>
      <c r="G20" s="180">
        <f t="shared" si="1"/>
        <v>-6.5511173442380513E-2</v>
      </c>
    </row>
    <row r="21" spans="1:7">
      <c r="A21" s="184">
        <v>44677</v>
      </c>
      <c r="B21" s="143">
        <v>10800.430901455027</v>
      </c>
      <c r="C21" s="185">
        <v>1234.9754293147853</v>
      </c>
      <c r="D21" s="186">
        <f>((C21*100/C$17)-100)/100</f>
        <v>0.16003357585573993</v>
      </c>
      <c r="E21" s="145">
        <f>((C21*100/C20)-100)/100</f>
        <v>-2.8134399472169492E-2</v>
      </c>
      <c r="F21" s="144">
        <f t="shared" si="0"/>
        <v>0.18267738363217931</v>
      </c>
      <c r="G21" s="187">
        <f t="shared" si="1"/>
        <v>-2.9076064131377991E-2</v>
      </c>
    </row>
    <row r="22" spans="1:7" ht="13.5" thickBot="1">
      <c r="A22" s="188" t="s">
        <v>36</v>
      </c>
      <c r="B22" s="189">
        <v>11444.640907242063</v>
      </c>
      <c r="C22" s="190">
        <v>1291.9386065988988</v>
      </c>
      <c r="D22" s="191">
        <f>((C22*100/C$17)-100)/100</f>
        <v>0.21354006405660883</v>
      </c>
      <c r="E22" s="192">
        <f>((C22*100/C21)-100)/100</f>
        <v>4.6124947858856589E-2</v>
      </c>
      <c r="F22" s="193">
        <f t="shared" si="0"/>
        <v>0.25322018059144158</v>
      </c>
      <c r="G22" s="194">
        <f t="shared" si="1"/>
        <v>5.9646694809208756E-2</v>
      </c>
    </row>
    <row r="23" spans="1:7">
      <c r="A23" s="23"/>
      <c r="B23" s="2"/>
      <c r="C23" s="1"/>
      <c r="D23" s="195"/>
      <c r="E23"/>
    </row>
    <row r="24" spans="1:7">
      <c r="A24" s="23"/>
      <c r="B24" s="2"/>
      <c r="C24" s="1"/>
      <c r="D24" s="195"/>
      <c r="E24"/>
    </row>
    <row r="25" spans="1:7">
      <c r="A25" s="23"/>
      <c r="B25" s="3"/>
      <c r="C25" s="18"/>
      <c r="D25" s="29"/>
      <c r="E25"/>
    </row>
    <row r="26" spans="1:7">
      <c r="A26" s="23"/>
      <c r="B26" s="3"/>
      <c r="C26" s="18"/>
      <c r="D26" s="29"/>
      <c r="E26"/>
    </row>
    <row r="27" spans="1:7">
      <c r="A27" s="23"/>
      <c r="B27" s="3"/>
      <c r="C27" s="18"/>
      <c r="D27" s="29"/>
      <c r="E27"/>
    </row>
    <row r="28" spans="1:7">
      <c r="A28" s="23"/>
      <c r="B28" s="3"/>
      <c r="C28" s="18"/>
      <c r="D28" s="29"/>
      <c r="E28"/>
    </row>
    <row r="29" spans="1:7">
      <c r="A29" s="23"/>
      <c r="B29" s="3"/>
      <c r="C29" s="18"/>
      <c r="D29" s="29"/>
      <c r="E29"/>
    </row>
    <row r="30" spans="1:7">
      <c r="A30" s="23"/>
      <c r="B30" s="3"/>
      <c r="C30" s="18"/>
      <c r="D30" s="29"/>
      <c r="E30"/>
    </row>
    <row r="31" spans="1:7">
      <c r="A31" s="23"/>
      <c r="B31" s="3"/>
      <c r="C31" s="18"/>
      <c r="D31" s="29"/>
      <c r="E31"/>
    </row>
    <row r="32" spans="1:7">
      <c r="A32" s="23"/>
      <c r="B32" s="3"/>
      <c r="C32" s="18"/>
      <c r="D32" s="29"/>
      <c r="E32"/>
    </row>
    <row r="33" spans="1:5">
      <c r="A33" s="23"/>
      <c r="B33" s="3"/>
      <c r="C33" s="18"/>
      <c r="D33" s="29"/>
      <c r="E33"/>
    </row>
    <row r="34" spans="1:5">
      <c r="A34" s="23"/>
      <c r="B34" s="3"/>
      <c r="C34" s="18"/>
      <c r="D34" s="29"/>
      <c r="E34"/>
    </row>
    <row r="35" spans="1:5">
      <c r="A35" s="23"/>
      <c r="B35" s="3"/>
      <c r="C35" s="18"/>
      <c r="D35" s="29"/>
      <c r="E35"/>
    </row>
  </sheetData>
  <mergeCells count="3">
    <mergeCell ref="A12:G12"/>
    <mergeCell ref="D13:E13"/>
    <mergeCell ref="F13:G13"/>
  </mergeCells>
  <phoneticPr fontId="3" type="noConversion"/>
  <printOptions horizontalCentered="1"/>
  <pageMargins left="0.70866141732283472" right="0.70866141732283472" top="0.15748031496062992" bottom="0.74803149606299213" header="0.31496062992125984" footer="0.31496062992125984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/>
  <dimension ref="A1:AO27"/>
  <sheetViews>
    <sheetView topLeftCell="A2" zoomScaleNormal="100" workbookViewId="0">
      <selection activeCell="V25" sqref="V25"/>
    </sheetView>
  </sheetViews>
  <sheetFormatPr defaultRowHeight="12.75"/>
  <cols>
    <col min="1" max="1" width="12.28515625" style="1" customWidth="1"/>
    <col min="2" max="2" width="18.85546875" style="32" customWidth="1"/>
    <col min="3" max="3" width="7.140625" customWidth="1"/>
    <col min="4" max="4" width="7.28515625" customWidth="1"/>
    <col min="5" max="5" width="7.140625" customWidth="1"/>
    <col min="6" max="6" width="7" customWidth="1"/>
    <col min="7" max="9" width="7.5703125" bestFit="1" customWidth="1"/>
    <col min="10" max="10" width="8.28515625" bestFit="1" customWidth="1"/>
    <col min="11" max="11" width="6.85546875" customWidth="1"/>
    <col min="12" max="12" width="7" customWidth="1"/>
    <col min="13" max="13" width="8.7109375" bestFit="1" customWidth="1"/>
    <col min="14" max="14" width="6.85546875" customWidth="1"/>
    <col min="15" max="15" width="6.7109375" customWidth="1"/>
    <col min="16" max="16" width="7.5703125" customWidth="1"/>
    <col min="17" max="17" width="8" customWidth="1"/>
  </cols>
  <sheetData>
    <row r="1" spans="1:17">
      <c r="A1"/>
      <c r="B1"/>
    </row>
    <row r="2" spans="1:17">
      <c r="A2"/>
      <c r="B2"/>
    </row>
    <row r="3" spans="1:17">
      <c r="A3"/>
      <c r="B3"/>
    </row>
    <row r="4" spans="1:17">
      <c r="A4"/>
      <c r="B4"/>
    </row>
    <row r="5" spans="1:17">
      <c r="A5"/>
      <c r="B5"/>
    </row>
    <row r="6" spans="1:17" ht="8.25" customHeight="1">
      <c r="A6"/>
      <c r="B6"/>
    </row>
    <row r="7" spans="1:17" ht="15.75" customHeight="1">
      <c r="A7"/>
      <c r="B7"/>
    </row>
    <row r="8" spans="1:17" ht="4.5" customHeight="1">
      <c r="A8"/>
      <c r="B8"/>
    </row>
    <row r="9" spans="1:17">
      <c r="A9" s="40" t="s">
        <v>31</v>
      </c>
      <c r="B9"/>
    </row>
    <row r="10" spans="1:17">
      <c r="A10" s="40" t="s">
        <v>30</v>
      </c>
      <c r="B10"/>
    </row>
    <row r="11" spans="1:17" s="9" customFormat="1">
      <c r="A11" s="8"/>
      <c r="B11" s="30"/>
      <c r="C11" s="21"/>
      <c r="D11" s="21"/>
      <c r="E11" s="22" t="s">
        <v>14</v>
      </c>
      <c r="F11" s="22"/>
      <c r="G11" s="22"/>
      <c r="H11" s="22"/>
      <c r="I11" s="22"/>
      <c r="J11" s="22"/>
      <c r="K11" s="22"/>
      <c r="L11" s="22"/>
    </row>
    <row r="12" spans="1:17" ht="15.75">
      <c r="A12" s="197" t="s">
        <v>38</v>
      </c>
      <c r="B12" s="197"/>
      <c r="C12" s="197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</row>
    <row r="13" spans="1:17" ht="15.75" thickBot="1">
      <c r="A13" s="1" t="s">
        <v>14</v>
      </c>
      <c r="B13" s="31"/>
      <c r="C13" s="15" t="s">
        <v>14</v>
      </c>
      <c r="D13" s="15"/>
      <c r="E13" s="15"/>
      <c r="F13" s="15"/>
      <c r="G13" s="15"/>
      <c r="H13" s="15"/>
      <c r="I13" s="15"/>
      <c r="J13" s="15"/>
      <c r="K13" s="15"/>
      <c r="L13" s="15"/>
      <c r="Q13" s="72" t="s">
        <v>16</v>
      </c>
    </row>
    <row r="14" spans="1:17" s="2" customFormat="1" ht="12.75" customHeight="1">
      <c r="B14" s="10"/>
      <c r="C14" s="203" t="s">
        <v>27</v>
      </c>
      <c r="D14" s="203"/>
      <c r="E14" s="203"/>
      <c r="F14" s="203"/>
      <c r="G14" s="203"/>
      <c r="H14" s="203"/>
      <c r="I14" s="203"/>
      <c r="J14" s="203"/>
      <c r="K14" s="203"/>
      <c r="L14" s="204"/>
      <c r="M14" s="60">
        <v>15</v>
      </c>
      <c r="N14" s="60">
        <v>5</v>
      </c>
      <c r="O14" s="60">
        <v>5</v>
      </c>
      <c r="P14" s="61">
        <v>30</v>
      </c>
    </row>
    <row r="15" spans="1:17" s="4" customFormat="1" ht="16.5" thickBot="1">
      <c r="A15" s="2"/>
      <c r="B15" s="62" t="s">
        <v>26</v>
      </c>
      <c r="C15" s="5" t="s">
        <v>0</v>
      </c>
      <c r="D15" s="5" t="s">
        <v>3</v>
      </c>
      <c r="E15" s="5" t="s">
        <v>2</v>
      </c>
      <c r="F15" s="5" t="s">
        <v>1</v>
      </c>
      <c r="G15" s="5" t="s">
        <v>10</v>
      </c>
      <c r="H15" s="5" t="s">
        <v>4</v>
      </c>
      <c r="I15" s="5" t="s">
        <v>7</v>
      </c>
      <c r="J15" s="5" t="s">
        <v>8</v>
      </c>
      <c r="K15" s="5" t="s">
        <v>6</v>
      </c>
      <c r="L15" s="12" t="s">
        <v>5</v>
      </c>
      <c r="M15" s="5" t="s">
        <v>9</v>
      </c>
      <c r="N15" s="5" t="s">
        <v>11</v>
      </c>
      <c r="O15" s="5" t="s">
        <v>12</v>
      </c>
      <c r="P15" s="12" t="s">
        <v>13</v>
      </c>
    </row>
    <row r="16" spans="1:17" ht="13.5" thickBot="1">
      <c r="A16" s="8" t="s">
        <v>14</v>
      </c>
      <c r="B16" s="35"/>
    </row>
    <row r="17" spans="1:41" s="7" customFormat="1" ht="12.95" customHeight="1">
      <c r="A17" s="91" t="s">
        <v>28</v>
      </c>
      <c r="B17" s="98" t="s">
        <v>42</v>
      </c>
      <c r="C17" s="81">
        <v>89.395201688397066</v>
      </c>
      <c r="D17" s="82">
        <v>156.8622615191388</v>
      </c>
      <c r="E17" s="82">
        <v>1.5141947907879134</v>
      </c>
      <c r="F17" s="82">
        <v>41.515405628861892</v>
      </c>
      <c r="G17" s="82">
        <v>16.612014169383688</v>
      </c>
      <c r="H17" s="82">
        <v>104.90766347674948</v>
      </c>
      <c r="I17" s="82">
        <v>40.498551481511122</v>
      </c>
      <c r="J17" s="82">
        <v>4.2568839039411843</v>
      </c>
      <c r="K17" s="82">
        <v>9.0791942704919091</v>
      </c>
      <c r="L17" s="83">
        <v>8.0071010519315973</v>
      </c>
      <c r="M17" s="109">
        <v>465.81462905232814</v>
      </c>
      <c r="N17" s="82">
        <v>109.50279617759045</v>
      </c>
      <c r="O17" s="82">
        <v>2.1575703690424732</v>
      </c>
      <c r="P17" s="83">
        <v>14.479708585466506</v>
      </c>
      <c r="Q17" s="84">
        <v>1064.6031761656225</v>
      </c>
    </row>
    <row r="18" spans="1:41" s="7" customFormat="1" ht="12.95" customHeight="1">
      <c r="A18" s="129" t="s">
        <v>29</v>
      </c>
      <c r="B18" s="130" t="s">
        <v>40</v>
      </c>
      <c r="C18" s="131">
        <v>150.27464349147729</v>
      </c>
      <c r="D18" s="132">
        <v>201.57375235577504</v>
      </c>
      <c r="E18" s="132">
        <v>1.6663201687740379</v>
      </c>
      <c r="F18" s="132">
        <v>42.294378197430653</v>
      </c>
      <c r="G18" s="132">
        <v>17.918881225708706</v>
      </c>
      <c r="H18" s="132">
        <v>156.54209947552675</v>
      </c>
      <c r="I18" s="132">
        <v>68.201479921782152</v>
      </c>
      <c r="J18" s="132">
        <v>6.020783858062452</v>
      </c>
      <c r="K18" s="132">
        <v>16.973236897811208</v>
      </c>
      <c r="L18" s="133">
        <v>15.628732552536633</v>
      </c>
      <c r="M18" s="134">
        <v>529.33480574128203</v>
      </c>
      <c r="N18" s="132">
        <v>109.50279617759045</v>
      </c>
      <c r="O18" s="132">
        <v>2.20500011519171</v>
      </c>
      <c r="P18" s="133">
        <v>15.927679444013156</v>
      </c>
      <c r="Q18" s="135">
        <v>1334.0645896229623</v>
      </c>
    </row>
    <row r="19" spans="1:41" s="26" customFormat="1" ht="12.95" customHeight="1">
      <c r="A19" s="123" t="s">
        <v>25</v>
      </c>
      <c r="B19" s="124"/>
      <c r="C19" s="125">
        <f>((C18*100/$C$17)-100)/100</f>
        <v>0.68101464791462063</v>
      </c>
      <c r="D19" s="125">
        <f>((D18*100/$D$17)-100)/100</f>
        <v>0.28503663279890273</v>
      </c>
      <c r="E19" s="125">
        <f>((E18*100/$E$17)-100)/100</f>
        <v>0.10046618764747293</v>
      </c>
      <c r="F19" s="125">
        <f>((F18*100/$F$17)-100)/100</f>
        <v>1.8763457968653655E-2</v>
      </c>
      <c r="G19" s="125">
        <f>((G18*100/$G$17)-100)/100</f>
        <v>7.8669994077756225E-2</v>
      </c>
      <c r="H19" s="125">
        <f>((H18*100/$H$17)-100)/100</f>
        <v>0.49218936241222194</v>
      </c>
      <c r="I19" s="125">
        <f>((I18*100/$I$17)-100)/100</f>
        <v>0.68404739001389492</v>
      </c>
      <c r="J19" s="125">
        <f>((J18*100/$J$17)-100)/100</f>
        <v>0.41436412031067676</v>
      </c>
      <c r="K19" s="125">
        <f>((K18*100/$K$17)-100)/100</f>
        <v>0.86946510804109067</v>
      </c>
      <c r="L19" s="126">
        <f>((L18*100/$L$17)-100)/100</f>
        <v>0.95185903751850698</v>
      </c>
      <c r="M19" s="127">
        <f>((M18*100/$M$17)-100)/100</f>
        <v>0.13636363636363655</v>
      </c>
      <c r="N19" s="125">
        <f>((N18*100/$N$17)-100)/100</f>
        <v>1.4210854715202004E-16</v>
      </c>
      <c r="O19" s="125">
        <f>((O18*100/$O$17)-100)/100</f>
        <v>2.1982942864703005E-2</v>
      </c>
      <c r="P19" s="125">
        <f>((P18*100/$P$17)-100)/100</f>
        <v>0.1</v>
      </c>
      <c r="Q19" s="128">
        <f>((Q18*100/$Q$17)-100)/100</f>
        <v>0.25310972152822048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</row>
    <row r="20" spans="1:41" s="7" customFormat="1" ht="11.25" customHeight="1">
      <c r="A20" s="136" t="s">
        <v>29</v>
      </c>
      <c r="B20" s="137" t="s">
        <v>43</v>
      </c>
      <c r="C20" s="138">
        <v>142.45858793476273</v>
      </c>
      <c r="D20" s="139">
        <v>201.01332306954518</v>
      </c>
      <c r="E20" s="139">
        <v>1.6362810498212699</v>
      </c>
      <c r="F20" s="139">
        <v>43.215845330404356</v>
      </c>
      <c r="G20" s="139">
        <v>17.339812334146778</v>
      </c>
      <c r="H20" s="139">
        <v>150.40138508694338</v>
      </c>
      <c r="I20" s="139">
        <v>77.846782767314508</v>
      </c>
      <c r="J20" s="139">
        <v>5.9420320700658271</v>
      </c>
      <c r="K20" s="139">
        <v>15.357121020757656</v>
      </c>
      <c r="L20" s="140">
        <v>15.806397400946972</v>
      </c>
      <c r="M20" s="141">
        <v>529.33480574128203</v>
      </c>
      <c r="N20" s="139">
        <v>109.50279617759045</v>
      </c>
      <c r="O20" s="139">
        <v>2.20500011519171</v>
      </c>
      <c r="P20" s="140">
        <v>15.927679444013156</v>
      </c>
      <c r="Q20" s="142">
        <v>1327.9878495427861</v>
      </c>
    </row>
    <row r="21" spans="1:41" s="26" customFormat="1" ht="12.95" customHeight="1">
      <c r="A21" s="123" t="s">
        <v>25</v>
      </c>
      <c r="B21" s="124"/>
      <c r="C21" s="125">
        <f>((C20*100/$C$17)-100)/100</f>
        <v>0.59358204069305143</v>
      </c>
      <c r="D21" s="125">
        <f>((D20*100/$D$17)-100)/100</f>
        <v>0.28146388508506559</v>
      </c>
      <c r="E21" s="125">
        <f>((E20*100/$E$17)-100)/100</f>
        <v>8.0627842452045823E-2</v>
      </c>
      <c r="F21" s="125">
        <f>((F20*100/$F$17)-100)/100</f>
        <v>4.0959245749493507E-2</v>
      </c>
      <c r="G21" s="125">
        <f>((G20*100/$G$17)-100)/100</f>
        <v>4.3811554537705459E-2</v>
      </c>
      <c r="H21" s="125">
        <f>((H20*100/$H$17)-100)/100</f>
        <v>0.43365489328886442</v>
      </c>
      <c r="I21" s="125">
        <f>((I20*100/$I$17)-100)/100</f>
        <v>0.92221153398175348</v>
      </c>
      <c r="J21" s="125">
        <f>((J20*100/$J$17)-100)/100</f>
        <v>0.39586425285511523</v>
      </c>
      <c r="K21" s="125">
        <f>((K20*100/$K$17)-100)/100</f>
        <v>0.69146298264257866</v>
      </c>
      <c r="L21" s="126">
        <f>((L20*100/$L$17)-100)/100</f>
        <v>0.97404744843752245</v>
      </c>
      <c r="M21" s="127">
        <f>((M20*100/$M$17)-100)/100</f>
        <v>0.13636363636363655</v>
      </c>
      <c r="N21" s="125">
        <f>((N20*100/$N$17)-100)/100</f>
        <v>1.4210854715202004E-16</v>
      </c>
      <c r="O21" s="125">
        <f>((O20*100/$O$17)-100)/100</f>
        <v>2.1982942864703005E-2</v>
      </c>
      <c r="P21" s="125">
        <f>((P20*100/$P$17)-100)/100</f>
        <v>0.1</v>
      </c>
      <c r="Q21" s="128">
        <f>((Q20*100/$Q$17)-100)/100</f>
        <v>0.24740173547649491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</row>
    <row r="22" spans="1:41" s="7" customFormat="1" ht="12.95" customHeight="1">
      <c r="A22" s="136" t="s">
        <v>29</v>
      </c>
      <c r="B22" s="137" t="s">
        <v>33</v>
      </c>
      <c r="C22" s="138">
        <v>123.34369650821478</v>
      </c>
      <c r="D22" s="139">
        <v>194.14720877937003</v>
      </c>
      <c r="E22" s="139">
        <v>1.586377525279675</v>
      </c>
      <c r="F22" s="139">
        <v>41.515184626582027</v>
      </c>
      <c r="G22" s="139">
        <v>19.404467939196824</v>
      </c>
      <c r="H22" s="139">
        <v>134.05038805958577</v>
      </c>
      <c r="I22" s="139">
        <v>71.877861636218967</v>
      </c>
      <c r="J22" s="139">
        <v>5.3921753219633999</v>
      </c>
      <c r="K22" s="139">
        <v>11.102578915977075</v>
      </c>
      <c r="L22" s="140">
        <v>11.336337124596492</v>
      </c>
      <c r="M22" s="141">
        <v>529.33480574128203</v>
      </c>
      <c r="N22" s="139">
        <v>109.50279617759045</v>
      </c>
      <c r="O22" s="139">
        <v>2.20500011519171</v>
      </c>
      <c r="P22" s="140">
        <v>15.927679444013156</v>
      </c>
      <c r="Q22" s="142">
        <v>1270.7265579150626</v>
      </c>
    </row>
    <row r="23" spans="1:41" s="26" customFormat="1" ht="12.95" customHeight="1">
      <c r="A23" s="123" t="s">
        <v>25</v>
      </c>
      <c r="B23" s="124"/>
      <c r="C23" s="125">
        <f>((C22*100/$C$17)-100)/100</f>
        <v>0.37975746101173596</v>
      </c>
      <c r="D23" s="125">
        <f>((D22*100/$D$17)-100)/100</f>
        <v>0.2376922715453908</v>
      </c>
      <c r="E23" s="125">
        <f>((E22*100/$E$17)-100)/100</f>
        <v>4.7670705863544355E-2</v>
      </c>
      <c r="F23" s="125">
        <f>((F22*100/$F$17)-100)/100</f>
        <v>-5.3233799962981721E-6</v>
      </c>
      <c r="G23" s="125">
        <f>((G22*100/$G$17)-100)/100</f>
        <v>0.16809844618117964</v>
      </c>
      <c r="H23" s="125">
        <f>((H22*100/$H$17)-100)/100</f>
        <v>0.27779404875693514</v>
      </c>
      <c r="I23" s="125">
        <f>((I22*100/$I$17)-100)/100</f>
        <v>0.77482549392003564</v>
      </c>
      <c r="J23" s="125">
        <f>((J22*100/$J$17)-100)/100</f>
        <v>0.26669541468375968</v>
      </c>
      <c r="K23" s="125">
        <f>((K22*100/$K$17)-100)/100</f>
        <v>0.22285949448854978</v>
      </c>
      <c r="L23" s="126">
        <f>((L22*100/$L$17)-100)/100</f>
        <v>0.41578544482859542</v>
      </c>
      <c r="M23" s="127">
        <f>((M22*100/$M$17)-100)/100</f>
        <v>0.13636363636363655</v>
      </c>
      <c r="N23" s="125">
        <f>((N22*100/$N$17)-100)/100</f>
        <v>1.4210854715202004E-16</v>
      </c>
      <c r="O23" s="125">
        <f>((O22*100/$O$17)-100)/100</f>
        <v>2.1982942864703005E-2</v>
      </c>
      <c r="P23" s="125">
        <f>((P22*100/$P$17)-100)/100</f>
        <v>0.1</v>
      </c>
      <c r="Q23" s="128">
        <f>((Q22*100/$Q$17)-100)/100</f>
        <v>0.19361522336598128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</row>
    <row r="24" spans="1:41" s="7" customFormat="1" ht="12.95" customHeight="1">
      <c r="A24" s="92" t="s">
        <v>29</v>
      </c>
      <c r="B24" s="137" t="s">
        <v>44</v>
      </c>
      <c r="C24" s="85">
        <v>149.50769747163977</v>
      </c>
      <c r="D24" s="86">
        <v>145.65482153380651</v>
      </c>
      <c r="E24" s="86">
        <v>1.6043281361749158</v>
      </c>
      <c r="F24" s="86">
        <v>42.752703748761654</v>
      </c>
      <c r="G24" s="86">
        <v>19.499246746060834</v>
      </c>
      <c r="H24" s="86">
        <v>128.59608606502653</v>
      </c>
      <c r="I24" s="86">
        <v>64.955375963077785</v>
      </c>
      <c r="J24" s="86">
        <v>4.9783326129688277</v>
      </c>
      <c r="K24" s="86">
        <v>10.566664107581001</v>
      </c>
      <c r="L24" s="87">
        <v>9.8898914516100191</v>
      </c>
      <c r="M24" s="110">
        <v>529.33480574128203</v>
      </c>
      <c r="N24" s="86">
        <v>109.50279617759045</v>
      </c>
      <c r="O24" s="86">
        <v>2.20500011519171</v>
      </c>
      <c r="P24" s="87">
        <v>15.927679444013156</v>
      </c>
      <c r="Q24" s="88">
        <v>1234.9754293147853</v>
      </c>
    </row>
    <row r="25" spans="1:41" s="26" customFormat="1" ht="12.95" customHeight="1" thickBot="1">
      <c r="A25" s="93" t="s">
        <v>25</v>
      </c>
      <c r="B25" s="94"/>
      <c r="C25" s="89">
        <f>((C24*100/$C$17)-100)/100</f>
        <v>0.67243537290486277</v>
      </c>
      <c r="D25" s="89">
        <f>((D24*100/$D$17)-100)/100</f>
        <v>-7.1447650166415994E-2</v>
      </c>
      <c r="E25" s="89">
        <f>((E24*100/$E$17)-100)/100</f>
        <v>5.9525594682637434E-2</v>
      </c>
      <c r="F25" s="89">
        <f>((F24*100/$F$17)-100)/100</f>
        <v>2.9803348929332854E-2</v>
      </c>
      <c r="G25" s="89">
        <f>((G24*100/$G$17)-100)/100</f>
        <v>0.17380388357712703</v>
      </c>
      <c r="H25" s="89">
        <f>((H24*100/$H$17)-100)/100</f>
        <v>0.22580259442654607</v>
      </c>
      <c r="I25" s="89">
        <f>((I24*100/$I$17)-100)/100</f>
        <v>0.60389380822007865</v>
      </c>
      <c r="J25" s="89">
        <f>((J24*100/$J$17)-100)/100</f>
        <v>0.16947812656100367</v>
      </c>
      <c r="K25" s="89">
        <f>((K24*100/$K$17)-100)/100</f>
        <v>0.16383280198370515</v>
      </c>
      <c r="L25" s="108">
        <f>((L24*100/$L$17)-100)/100</f>
        <v>0.2351400822179241</v>
      </c>
      <c r="M25" s="111">
        <f>((M24*100/$M$17)-100)/100</f>
        <v>0.13636363636363655</v>
      </c>
      <c r="N25" s="89">
        <f>((N24*100/$N$17)-100)/100</f>
        <v>1.4210854715202004E-16</v>
      </c>
      <c r="O25" s="89">
        <f>((O24*100/$O$17)-100)/100</f>
        <v>2.1982942864703005E-2</v>
      </c>
      <c r="P25" s="89">
        <f>((P24*100/$P$17)-100)/100</f>
        <v>0.1</v>
      </c>
      <c r="Q25" s="90">
        <f>((Q24*100/$Q$17)-100)/100</f>
        <v>0.16003357585573993</v>
      </c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</row>
    <row r="26" spans="1:41" s="7" customFormat="1" ht="12.95" customHeight="1">
      <c r="A26" s="146" t="s">
        <v>29</v>
      </c>
      <c r="B26" s="147" t="s">
        <v>36</v>
      </c>
      <c r="C26" s="148">
        <v>141.39615635152362</v>
      </c>
      <c r="D26" s="149">
        <v>185.59727643462418</v>
      </c>
      <c r="E26" s="149">
        <v>1.6233267200124748</v>
      </c>
      <c r="F26" s="149">
        <v>42.444527975794671</v>
      </c>
      <c r="G26" s="149">
        <v>18.540602061278289</v>
      </c>
      <c r="H26" s="149">
        <v>142.39748967177059</v>
      </c>
      <c r="I26" s="149">
        <v>70.720375072098378</v>
      </c>
      <c r="J26" s="149">
        <v>5.5833309657651258</v>
      </c>
      <c r="K26" s="149">
        <v>13.499900235531735</v>
      </c>
      <c r="L26" s="150">
        <v>13.165339632422528</v>
      </c>
      <c r="M26" s="151">
        <v>529.33480574128203</v>
      </c>
      <c r="N26" s="149">
        <v>109.50279617759045</v>
      </c>
      <c r="O26" s="149">
        <v>2.20500011519171</v>
      </c>
      <c r="P26" s="150">
        <v>15.927679444013156</v>
      </c>
      <c r="Q26" s="152">
        <v>1291.9386065988988</v>
      </c>
    </row>
    <row r="27" spans="1:41" s="26" customFormat="1" ht="12.95" customHeight="1" thickBot="1">
      <c r="A27" s="153" t="s">
        <v>25</v>
      </c>
      <c r="B27" s="154"/>
      <c r="C27" s="155">
        <f>((C26*100/$C$17)-100)/100</f>
        <v>0.58169738063106768</v>
      </c>
      <c r="D27" s="155">
        <f>((D26*100/$D$17)-100)/100</f>
        <v>0.18318628481573568</v>
      </c>
      <c r="E27" s="155">
        <f>((E26*100/$E$17)-100)/100</f>
        <v>7.2072582661425313E-2</v>
      </c>
      <c r="F27" s="155">
        <f>((F26*100/$F$17)-100)/100</f>
        <v>2.2380182316870931E-2</v>
      </c>
      <c r="G27" s="155">
        <f>((G26*100/$G$17)-100)/100</f>
        <v>0.1160959695934423</v>
      </c>
      <c r="H27" s="155">
        <f>((H26*100/$H$17)-100)/100</f>
        <v>0.35736022472114171</v>
      </c>
      <c r="I27" s="155">
        <f>((I26*100/$I$17)-100)/100</f>
        <v>0.74624455653394139</v>
      </c>
      <c r="J27" s="155">
        <f>((J26*100/$J$17)-100)/100</f>
        <v>0.31160047860263856</v>
      </c>
      <c r="K27" s="155">
        <f>((K26*100/$K$17)-100)/100</f>
        <v>0.48690509678898108</v>
      </c>
      <c r="L27" s="156">
        <f>((L26*100/$L$17)-100)/100</f>
        <v>0.64420800325063743</v>
      </c>
      <c r="M27" s="157">
        <f>((M26*100/$M$17)-100)/100</f>
        <v>0.13636363636363655</v>
      </c>
      <c r="N27" s="155">
        <f>((N26*100/$N$17)-100)/100</f>
        <v>1.4210854715202004E-16</v>
      </c>
      <c r="O27" s="155">
        <f>((O26*100/$O$17)-100)/100</f>
        <v>2.1982942864703005E-2</v>
      </c>
      <c r="P27" s="155">
        <f>((P26*100/$P$17)-100)/100</f>
        <v>0.1</v>
      </c>
      <c r="Q27" s="158">
        <f>((Q26*100/$Q$17)-100)/100</f>
        <v>0.21354006405660883</v>
      </c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</row>
  </sheetData>
  <mergeCells count="2">
    <mergeCell ref="C14:L14"/>
    <mergeCell ref="A12:Q12"/>
  </mergeCells>
  <phoneticPr fontId="3" type="noConversion"/>
  <pageMargins left="0.35433070866141736" right="0.35433070866141736" top="0.11811023622047245" bottom="0.70866141732283472" header="0.31496062992125984" footer="0.51181102362204722"/>
  <pageSetup paperSize="9" orientation="landscape" horizontalDpi="300" verticalDpi="300" r:id="rId1"/>
  <headerFooter alignWithMargins="0">
    <oddFooter>&amp;L&amp;P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8"/>
  <dimension ref="A8:U45"/>
  <sheetViews>
    <sheetView workbookViewId="0">
      <selection activeCell="M29" sqref="M29"/>
    </sheetView>
  </sheetViews>
  <sheetFormatPr defaultRowHeight="12.75"/>
  <cols>
    <col min="1" max="1" width="26.5703125" style="1" customWidth="1"/>
    <col min="2" max="2" width="8" bestFit="1" customWidth="1"/>
    <col min="3" max="3" width="7.42578125" customWidth="1"/>
    <col min="4" max="4" width="7.28515625" customWidth="1"/>
    <col min="5" max="5" width="6.5703125" bestFit="1" customWidth="1"/>
    <col min="6" max="6" width="6.85546875" bestFit="1" customWidth="1"/>
    <col min="7" max="8" width="6.5703125" bestFit="1" customWidth="1"/>
    <col min="9" max="9" width="6.85546875" bestFit="1" customWidth="1"/>
    <col min="10" max="10" width="6" customWidth="1"/>
    <col min="11" max="11" width="6.5703125" bestFit="1" customWidth="1"/>
    <col min="12" max="12" width="6.5703125" customWidth="1"/>
    <col min="13" max="13" width="8.28515625" customWidth="1"/>
    <col min="14" max="14" width="7" customWidth="1"/>
    <col min="15" max="15" width="6" customWidth="1"/>
    <col min="16" max="16" width="9.42578125" bestFit="1" customWidth="1"/>
    <col min="17" max="17" width="8.5703125" bestFit="1" customWidth="1"/>
    <col min="18" max="18" width="9.5703125" bestFit="1" customWidth="1"/>
  </cols>
  <sheetData>
    <row r="8" spans="1:17" ht="15" customHeight="1">
      <c r="A8" s="40" t="s">
        <v>31</v>
      </c>
    </row>
    <row r="9" spans="1:17">
      <c r="A9" s="40" t="s">
        <v>30</v>
      </c>
    </row>
    <row r="12" spans="1:17">
      <c r="B12" s="6"/>
      <c r="C12" s="16"/>
      <c r="D12" s="16"/>
      <c r="E12" s="197" t="s">
        <v>39</v>
      </c>
      <c r="F12" s="197"/>
      <c r="G12" s="197"/>
      <c r="H12" s="197"/>
      <c r="I12" s="197"/>
      <c r="J12" s="197"/>
      <c r="K12" s="197"/>
      <c r="L12" s="197"/>
      <c r="M12" s="197"/>
      <c r="N12" s="197"/>
      <c r="O12" s="16"/>
      <c r="P12" s="16"/>
      <c r="Q12" s="6"/>
    </row>
    <row r="13" spans="1:17">
      <c r="A13" s="20">
        <v>1000</v>
      </c>
      <c r="B13" s="6"/>
      <c r="C13" s="16"/>
      <c r="D13" s="16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6"/>
      <c r="P13" s="16"/>
      <c r="Q13" s="6"/>
    </row>
    <row r="14" spans="1:17" ht="13.5" thickBot="1">
      <c r="B14" s="6"/>
      <c r="C14" s="15" t="s">
        <v>14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7" t="s">
        <v>16</v>
      </c>
    </row>
    <row r="15" spans="1:17">
      <c r="A15" s="2"/>
      <c r="B15" s="59" t="s">
        <v>19</v>
      </c>
      <c r="C15" s="60">
        <v>50</v>
      </c>
      <c r="D15" s="60">
        <v>50</v>
      </c>
      <c r="E15" s="60">
        <v>15</v>
      </c>
      <c r="F15" s="60">
        <v>10</v>
      </c>
      <c r="G15" s="60">
        <v>50</v>
      </c>
      <c r="H15" s="60">
        <v>50</v>
      </c>
      <c r="I15" s="60">
        <v>30</v>
      </c>
      <c r="J15" s="60">
        <v>10</v>
      </c>
      <c r="K15" s="60">
        <v>20</v>
      </c>
      <c r="L15" s="60">
        <v>20</v>
      </c>
      <c r="M15" s="60">
        <v>15</v>
      </c>
      <c r="N15" s="60">
        <v>5</v>
      </c>
      <c r="O15" s="60">
        <v>5</v>
      </c>
      <c r="P15" s="61">
        <v>30</v>
      </c>
      <c r="Q15" s="63">
        <v>360</v>
      </c>
    </row>
    <row r="16" spans="1:17" ht="16.5" thickBot="1">
      <c r="A16" s="2"/>
      <c r="B16" s="11" t="s">
        <v>20</v>
      </c>
      <c r="C16" s="5" t="s">
        <v>0</v>
      </c>
      <c r="D16" s="5" t="s">
        <v>3</v>
      </c>
      <c r="E16" s="5" t="s">
        <v>2</v>
      </c>
      <c r="F16" s="5" t="s">
        <v>1</v>
      </c>
      <c r="G16" s="5" t="s">
        <v>10</v>
      </c>
      <c r="H16" s="5" t="s">
        <v>4</v>
      </c>
      <c r="I16" s="5" t="s">
        <v>7</v>
      </c>
      <c r="J16" s="5" t="s">
        <v>8</v>
      </c>
      <c r="K16" s="5" t="s">
        <v>6</v>
      </c>
      <c r="L16" s="5" t="s">
        <v>5</v>
      </c>
      <c r="M16" s="5" t="s">
        <v>9</v>
      </c>
      <c r="N16" s="5" t="s">
        <v>11</v>
      </c>
      <c r="O16" s="5" t="s">
        <v>12</v>
      </c>
      <c r="P16" s="12" t="s">
        <v>13</v>
      </c>
      <c r="Q16" s="16"/>
    </row>
    <row r="17" spans="1:21" ht="16.5" thickBot="1">
      <c r="A17" s="2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16"/>
    </row>
    <row r="18" spans="1:21" s="7" customFormat="1">
      <c r="A18" s="116" t="s">
        <v>21</v>
      </c>
      <c r="B18" s="100" t="s">
        <v>17</v>
      </c>
      <c r="C18" s="101">
        <v>18070.68</v>
      </c>
      <c r="D18" s="101">
        <v>23937.380714285715</v>
      </c>
      <c r="E18" s="101">
        <v>7839.4755555555557</v>
      </c>
      <c r="F18" s="101">
        <v>18471.973333333335</v>
      </c>
      <c r="G18" s="101">
        <v>7789.8399999999992</v>
      </c>
      <c r="H18" s="101">
        <v>19575.866666666665</v>
      </c>
      <c r="I18" s="101">
        <v>20271.5</v>
      </c>
      <c r="J18" s="101">
        <v>19716.657777777778</v>
      </c>
      <c r="K18" s="101">
        <v>14397.300000000001</v>
      </c>
      <c r="L18" s="101">
        <v>13520.571666666669</v>
      </c>
      <c r="M18" s="102">
        <v>2200000</v>
      </c>
      <c r="N18" s="102">
        <v>200000</v>
      </c>
      <c r="O18" s="47">
        <v>19651.599999999999</v>
      </c>
      <c r="P18" s="102">
        <v>10000</v>
      </c>
      <c r="Q18" s="103">
        <f>SUM(C18:P18)</f>
        <v>2593242.845714286</v>
      </c>
      <c r="S18" s="4"/>
      <c r="U18"/>
    </row>
    <row r="19" spans="1:21" s="120" customFormat="1">
      <c r="A19" s="117" t="s">
        <v>22</v>
      </c>
      <c r="B19" s="118" t="s">
        <v>14</v>
      </c>
      <c r="C19" s="119">
        <f>C18*$C$15/$A$13</f>
        <v>903.53399999999999</v>
      </c>
      <c r="D19" s="119">
        <f>D18*$D$15/$A$13</f>
        <v>1196.8690357142857</v>
      </c>
      <c r="E19" s="119">
        <f>E18*$E$15/$A$13</f>
        <v>117.59213333333334</v>
      </c>
      <c r="F19" s="119">
        <f>F18*$F$15/300</f>
        <v>615.73244444444447</v>
      </c>
      <c r="G19" s="119">
        <f>G18*$G$15/$A$13</f>
        <v>389.49199999999996</v>
      </c>
      <c r="H19" s="119">
        <f>H18*$H$15/$A$13</f>
        <v>978.79333333333329</v>
      </c>
      <c r="I19" s="119">
        <f>I18*$I$15/$A$13</f>
        <v>608.14499999999998</v>
      </c>
      <c r="J19" s="119">
        <f>J18*$J$15/$A$13</f>
        <v>197.1665777777778</v>
      </c>
      <c r="K19" s="119">
        <f>K18*$K$15/$A$13</f>
        <v>287.94600000000003</v>
      </c>
      <c r="L19" s="119">
        <f>L18*$L$15/$A$13</f>
        <v>270.41143333333332</v>
      </c>
      <c r="M19" s="119">
        <f>M18*$M$15/16000</f>
        <v>2062.5</v>
      </c>
      <c r="N19" s="119">
        <f>N18*$N$15/$A$13</f>
        <v>1000</v>
      </c>
      <c r="O19" s="119">
        <f>O18*$O$15/700</f>
        <v>140.36857142857144</v>
      </c>
      <c r="P19" s="75">
        <f>P18*$P$15/825</f>
        <v>363.63636363636363</v>
      </c>
      <c r="Q19" s="159">
        <f>SUM(C19:P19)</f>
        <v>9132.1868930014425</v>
      </c>
      <c r="R19" s="7"/>
      <c r="S19" s="4"/>
      <c r="U19"/>
    </row>
    <row r="20" spans="1:21">
      <c r="A20" s="53" t="s">
        <v>45</v>
      </c>
      <c r="B20" s="121" t="s">
        <v>14</v>
      </c>
      <c r="C20" s="99">
        <v>9.8939499441523027E-2</v>
      </c>
      <c r="D20" s="99">
        <v>0.13106050606909064</v>
      </c>
      <c r="E20" s="99">
        <v>1.287666740848804E-2</v>
      </c>
      <c r="F20" s="99">
        <v>6.7424424363929536E-2</v>
      </c>
      <c r="G20" s="99">
        <v>4.2650463088802056E-2</v>
      </c>
      <c r="H20" s="99">
        <v>0.10718060687998435</v>
      </c>
      <c r="I20" s="99">
        <v>6.6593577981420751E-2</v>
      </c>
      <c r="J20" s="99">
        <v>2.1590291579433034E-2</v>
      </c>
      <c r="K20" s="99">
        <v>3.153089214815246E-2</v>
      </c>
      <c r="L20" s="99">
        <v>2.9610808068390095E-2</v>
      </c>
      <c r="M20" s="99">
        <v>0.22584951711628032</v>
      </c>
      <c r="N20" s="99">
        <v>0.10950279617759046</v>
      </c>
      <c r="O20" s="99">
        <v>1.5370751066882403E-2</v>
      </c>
      <c r="P20" s="99">
        <v>3.9819198610032892E-2</v>
      </c>
      <c r="Q20" s="104">
        <v>1</v>
      </c>
      <c r="R20" s="7"/>
      <c r="S20" s="4"/>
      <c r="T20" s="120"/>
    </row>
    <row r="21" spans="1:21" ht="13.5" thickBot="1">
      <c r="A21" s="122" t="s">
        <v>15</v>
      </c>
      <c r="B21" s="105"/>
      <c r="C21" s="106">
        <f>C19*C20</f>
        <v>89.395201688397066</v>
      </c>
      <c r="D21" s="106">
        <f>D19*D20</f>
        <v>156.8622615191388</v>
      </c>
      <c r="E21" s="106">
        <f>E19*E20</f>
        <v>1.5141947907879134</v>
      </c>
      <c r="F21" s="106">
        <f t="shared" ref="F21:O21" si="0">F19*F20</f>
        <v>41.515405628861892</v>
      </c>
      <c r="G21" s="106">
        <f t="shared" si="0"/>
        <v>16.612014169383688</v>
      </c>
      <c r="H21" s="106">
        <f t="shared" si="0"/>
        <v>104.90766347674948</v>
      </c>
      <c r="I21" s="106">
        <f t="shared" si="0"/>
        <v>40.498551481511122</v>
      </c>
      <c r="J21" s="106">
        <f t="shared" si="0"/>
        <v>4.2568839039411843</v>
      </c>
      <c r="K21" s="106">
        <f t="shared" si="0"/>
        <v>9.0791942704919091</v>
      </c>
      <c r="L21" s="106">
        <f t="shared" si="0"/>
        <v>8.0071010519315973</v>
      </c>
      <c r="M21" s="106">
        <f t="shared" si="0"/>
        <v>465.81462905232814</v>
      </c>
      <c r="N21" s="106">
        <f t="shared" si="0"/>
        <v>109.50279617759045</v>
      </c>
      <c r="O21" s="106">
        <f t="shared" si="0"/>
        <v>2.1575703690424732</v>
      </c>
      <c r="P21" s="106">
        <f>P19*P20</f>
        <v>14.479708585466506</v>
      </c>
      <c r="Q21" s="107">
        <f>SUM(C21:P21)</f>
        <v>1064.6031761656225</v>
      </c>
      <c r="R21" s="7"/>
      <c r="S21" s="4"/>
      <c r="T21" s="120"/>
    </row>
    <row r="25" spans="1:21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R25" s="4"/>
      <c r="S25" s="4"/>
    </row>
    <row r="26" spans="1:21">
      <c r="E26" s="4"/>
      <c r="F26" s="4"/>
      <c r="R26" s="4"/>
      <c r="S26" s="4"/>
    </row>
    <row r="27" spans="1:21" ht="15">
      <c r="C27" s="95"/>
      <c r="D27" s="97"/>
      <c r="E27" s="96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4"/>
      <c r="S27" s="4"/>
    </row>
    <row r="28" spans="1:21" ht="15">
      <c r="D28" s="33"/>
      <c r="E28" s="4"/>
      <c r="R28" s="4"/>
      <c r="S28" s="4"/>
    </row>
    <row r="29" spans="1:21" ht="15">
      <c r="D29" s="33"/>
      <c r="E29" s="4"/>
      <c r="R29" s="4"/>
      <c r="S29" s="4"/>
    </row>
    <row r="30" spans="1:21" ht="15">
      <c r="D30" s="33"/>
      <c r="E30" s="4"/>
      <c r="R30" s="4"/>
      <c r="S30" s="4"/>
    </row>
    <row r="31" spans="1:21" ht="15">
      <c r="D31" s="33"/>
      <c r="E31" s="4"/>
      <c r="R31" s="4"/>
      <c r="S31" s="4"/>
    </row>
    <row r="32" spans="1:21">
      <c r="E32" s="4"/>
      <c r="R32" s="4"/>
      <c r="S32" s="4"/>
    </row>
    <row r="33" spans="5:19">
      <c r="E33" s="4"/>
      <c r="R33" s="4"/>
      <c r="S33" s="4"/>
    </row>
    <row r="34" spans="5:19">
      <c r="E34" s="4"/>
      <c r="R34" s="4"/>
      <c r="S34" s="4"/>
    </row>
    <row r="35" spans="5:19">
      <c r="E35" s="4"/>
      <c r="R35" s="4"/>
      <c r="S35" s="4"/>
    </row>
    <row r="36" spans="5:19">
      <c r="E36" s="4"/>
      <c r="R36" s="4"/>
      <c r="S36" s="4"/>
    </row>
    <row r="37" spans="5:19">
      <c r="R37" s="4"/>
      <c r="S37" s="4"/>
    </row>
    <row r="38" spans="5:19">
      <c r="R38" s="4"/>
      <c r="S38" s="4"/>
    </row>
    <row r="39" spans="5:19">
      <c r="R39" s="4"/>
      <c r="S39" s="4"/>
    </row>
    <row r="40" spans="5:19" ht="15">
      <c r="R40" s="34"/>
    </row>
    <row r="41" spans="5:19" ht="15">
      <c r="R41" s="34"/>
    </row>
    <row r="42" spans="5:19" ht="15">
      <c r="R42" s="34"/>
    </row>
    <row r="43" spans="5:19" ht="15">
      <c r="R43" s="34"/>
    </row>
    <row r="44" spans="5:19" ht="15">
      <c r="R44" s="34"/>
    </row>
    <row r="45" spans="5:19" ht="15">
      <c r="R45" s="34"/>
    </row>
  </sheetData>
  <mergeCells count="1">
    <mergeCell ref="E12:N13"/>
  </mergeCells>
  <phoneticPr fontId="3" type="noConversion"/>
  <pageMargins left="0.35433070866141736" right="0.35433070866141736" top="0.11811023622047245" bottom="0.70866141732283472" header="0.31496062992125984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Weekly National</vt:lpstr>
      <vt:lpstr>Report</vt:lpstr>
      <vt:lpstr>Changes</vt:lpstr>
      <vt:lpstr>Base prices</vt:lpstr>
      <vt:lpstr>Unit Price</vt:lpstr>
      <vt:lpstr>National Index</vt:lpstr>
      <vt:lpstr>Report!Print_Area</vt:lpstr>
      <vt:lpstr>Changes!Print_Titles</vt:lpstr>
    </vt:vector>
  </TitlesOfParts>
  <Company>moet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Fatouch Price Indwx</dc:title>
  <dc:subject>2008</dc:subject>
  <dc:creator>rawad</dc:creator>
  <cp:lastModifiedBy>rawad</cp:lastModifiedBy>
  <cp:lastPrinted>2022-04-11T07:32:55Z</cp:lastPrinted>
  <dcterms:created xsi:type="dcterms:W3CDTF">2003-10-25T09:26:21Z</dcterms:created>
  <dcterms:modified xsi:type="dcterms:W3CDTF">2022-05-05T08:00:55Z</dcterms:modified>
</cp:coreProperties>
</file>