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Default Extension="jpeg" ContentType="image/jpeg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20730" windowHeight="11760" tabRatio="795"/>
  </bookViews>
  <sheets>
    <sheet name="Weekly National" sheetId="14" r:id="rId1"/>
    <sheet name="Report" sheetId="6" r:id="rId2"/>
    <sheet name="Unit Price" sheetId="12" r:id="rId3"/>
    <sheet name="Changes" sheetId="13" r:id="rId4"/>
    <sheet name="Base prices" sheetId="7" r:id="rId5"/>
  </sheets>
  <definedNames>
    <definedName name="_xlnm.Print_Titles" localSheetId="3">Changes!$14:$16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3"/>
  <c r="P19"/>
  <c r="O19"/>
  <c r="N19"/>
  <c r="M19"/>
  <c r="L19"/>
  <c r="K19"/>
  <c r="J19"/>
  <c r="I19"/>
  <c r="H19"/>
  <c r="G19"/>
  <c r="F19"/>
  <c r="E19"/>
  <c r="D19"/>
  <c r="C19"/>
  <c r="C21" i="7" l="1"/>
  <c r="D21"/>
  <c r="P19" l="1"/>
  <c r="P16" i="14"/>
  <c r="P18" s="1"/>
  <c r="L16"/>
  <c r="N16"/>
  <c r="M16"/>
  <c r="C16" l="1"/>
  <c r="C18" s="1"/>
  <c r="G18" i="6" l="1"/>
  <c r="F18"/>
  <c r="E18"/>
  <c r="D18"/>
  <c r="Q18" i="7" l="1"/>
  <c r="C19"/>
  <c r="Q15" i="14"/>
  <c r="P21" i="7" l="1"/>
  <c r="O19"/>
  <c r="O21" s="1"/>
  <c r="N19"/>
  <c r="N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Q21" l="1"/>
  <c r="O16" i="14"/>
  <c r="O18" s="1"/>
  <c r="N18"/>
  <c r="M18"/>
  <c r="L18"/>
  <c r="K16"/>
  <c r="K18" s="1"/>
  <c r="J16"/>
  <c r="J18" s="1"/>
  <c r="I16"/>
  <c r="I18" s="1"/>
  <c r="H16"/>
  <c r="H18" s="1"/>
  <c r="G16"/>
  <c r="G18" s="1"/>
  <c r="F16"/>
  <c r="F18" s="1"/>
  <c r="E16"/>
  <c r="E18" s="1"/>
  <c r="D16"/>
  <c r="D18" s="1"/>
  <c r="Q19" i="7" l="1"/>
  <c r="Q16" i="14"/>
  <c r="Q18"/>
</calcChain>
</file>

<file path=xl/sharedStrings.xml><?xml version="1.0" encoding="utf-8"?>
<sst xmlns="http://schemas.openxmlformats.org/spreadsheetml/2006/main" count="105" uniqueCount="45">
  <si>
    <t>بندورة</t>
  </si>
  <si>
    <t>ثوم</t>
  </si>
  <si>
    <t>بصل</t>
  </si>
  <si>
    <t>خيار</t>
  </si>
  <si>
    <t>خس</t>
  </si>
  <si>
    <t>فجل</t>
  </si>
  <si>
    <t>بقلة</t>
  </si>
  <si>
    <t>بقدونس</t>
  </si>
  <si>
    <t>نعنع</t>
  </si>
  <si>
    <t>زيت زيتون</t>
  </si>
  <si>
    <t>حامض</t>
  </si>
  <si>
    <t>سماق</t>
  </si>
  <si>
    <t>ملح</t>
  </si>
  <si>
    <t>خبز محمص</t>
  </si>
  <si>
    <t xml:space="preserve"> </t>
  </si>
  <si>
    <t>Composite price</t>
  </si>
  <si>
    <t>Total</t>
  </si>
  <si>
    <t>in LL</t>
  </si>
  <si>
    <t>Composite index</t>
  </si>
  <si>
    <t>Share in g</t>
  </si>
  <si>
    <t>(item)</t>
  </si>
  <si>
    <t>Avg price per unit</t>
  </si>
  <si>
    <t>simple avg per share</t>
  </si>
  <si>
    <t>Change (base period)</t>
  </si>
  <si>
    <t>National Average price</t>
  </si>
  <si>
    <t>Changes</t>
  </si>
  <si>
    <t>Items</t>
  </si>
  <si>
    <t>Prices in LL/ Kg</t>
  </si>
  <si>
    <t xml:space="preserve">Base index </t>
  </si>
  <si>
    <t>composite price</t>
  </si>
  <si>
    <t>Technical Center for Pricing Policies</t>
  </si>
  <si>
    <t xml:space="preserve">Directorate General of Economy and Trade </t>
  </si>
  <si>
    <t>Weekly Change</t>
  </si>
  <si>
    <t>National Average Index</t>
  </si>
  <si>
    <t>Index Change</t>
  </si>
  <si>
    <t>Price Change</t>
  </si>
  <si>
    <t>National Weekly Average Price &amp; index of Fatouch 2026</t>
  </si>
  <si>
    <t>Fatouch 2026- Weekly Average Prices &amp; Index</t>
  </si>
  <si>
    <t>National Changes in Fatouch's Vegetables Ingredients (2026)</t>
  </si>
  <si>
    <t>National Base Average Prices &amp; Index of Fatouch 2026</t>
  </si>
  <si>
    <t>Weights(26th Jan-16th Feb 2026)</t>
  </si>
  <si>
    <t>(base: 26th Jan-16th Feb 2026)</t>
  </si>
  <si>
    <t>18th-Feb</t>
  </si>
  <si>
    <t>26th Jan-17th Feb 2026</t>
  </si>
  <si>
    <t>Weights(26th Jan-17th Feb 2026)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</si>
</sst>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B1mmm\-yy"/>
    <numFmt numFmtId="167" formatCode="dd/mm/yyyy;@"/>
  </numFmts>
  <fonts count="28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abic Transparent"/>
      <charset val="178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9"/>
      <color rgb="FF7F7F7F"/>
      <name val="Times New Roman"/>
      <family val="1"/>
    </font>
    <font>
      <sz val="8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3" fillId="0" borderId="0"/>
  </cellStyleXfs>
  <cellXfs count="1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0" borderId="2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8" fillId="0" borderId="8" xfId="0" applyFont="1" applyBorder="1" applyAlignment="1">
      <alignment horizontal="center"/>
    </xf>
    <xf numFmtId="0" fontId="12" fillId="0" borderId="0" xfId="0" applyFont="1"/>
    <xf numFmtId="0" fontId="0" fillId="0" borderId="0" xfId="0" applyFill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0" fontId="5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/>
    <xf numFmtId="0" fontId="0" fillId="0" borderId="0" xfId="0" applyBorder="1" applyAlignment="1"/>
    <xf numFmtId="0" fontId="0" fillId="0" borderId="0" xfId="0" applyAlignment="1"/>
    <xf numFmtId="0" fontId="14" fillId="0" borderId="0" xfId="0" applyFont="1"/>
    <xf numFmtId="0" fontId="15" fillId="0" borderId="0" xfId="0" applyFont="1"/>
    <xf numFmtId="0" fontId="0" fillId="0" borderId="12" xfId="0" applyBorder="1" applyAlignment="1"/>
    <xf numFmtId="0" fontId="9" fillId="0" borderId="0" xfId="0" applyFont="1"/>
    <xf numFmtId="0" fontId="3" fillId="0" borderId="13" xfId="0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16" fillId="0" borderId="0" xfId="0" applyFont="1" applyAlignment="1">
      <alignment horizontal="left" readingOrder="1"/>
    </xf>
    <xf numFmtId="0" fontId="17" fillId="0" borderId="0" xfId="0" applyFont="1" applyBorder="1"/>
    <xf numFmtId="164" fontId="0" fillId="0" borderId="9" xfId="0" applyNumberFormat="1" applyBorder="1" applyAlignment="1">
      <alignment horizontal="center"/>
    </xf>
    <xf numFmtId="165" fontId="13" fillId="0" borderId="10" xfId="0" applyNumberFormat="1" applyFont="1" applyBorder="1" applyAlignment="1"/>
    <xf numFmtId="0" fontId="3" fillId="0" borderId="18" xfId="0" applyFont="1" applyBorder="1" applyAlignment="1">
      <alignment horizontal="center"/>
    </xf>
    <xf numFmtId="3" fontId="11" fillId="0" borderId="18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5" fillId="0" borderId="19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11" fillId="0" borderId="23" xfId="0" applyFont="1" applyFill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0" fontId="4" fillId="0" borderId="10" xfId="0" applyNumberFormat="1" applyFont="1" applyBorder="1"/>
    <xf numFmtId="10" fontId="4" fillId="4" borderId="11" xfId="0" applyNumberFormat="1" applyFont="1" applyFill="1" applyBorder="1"/>
    <xf numFmtId="10" fontId="4" fillId="4" borderId="10" xfId="0" applyNumberFormat="1" applyFont="1" applyFill="1" applyBorder="1"/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/>
    </xf>
    <xf numFmtId="0" fontId="21" fillId="0" borderId="0" xfId="0" applyFont="1"/>
    <xf numFmtId="0" fontId="8" fillId="0" borderId="17" xfId="0" applyFont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6" fontId="3" fillId="0" borderId="9" xfId="0" applyNumberFormat="1" applyFont="1" applyFill="1" applyBorder="1" applyAlignment="1">
      <alignment horizontal="center"/>
    </xf>
    <xf numFmtId="10" fontId="5" fillId="0" borderId="9" xfId="0" applyNumberFormat="1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center"/>
    </xf>
    <xf numFmtId="4" fontId="3" fillId="3" borderId="24" xfId="0" applyNumberFormat="1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18" xfId="0" applyNumberFormat="1" applyFont="1" applyFill="1" applyBorder="1" applyAlignment="1">
      <alignment horizontal="right"/>
    </xf>
    <xf numFmtId="4" fontId="12" fillId="0" borderId="26" xfId="0" applyNumberFormat="1" applyFont="1" applyFill="1" applyBorder="1" applyAlignment="1">
      <alignment horizontal="right"/>
    </xf>
    <xf numFmtId="4" fontId="12" fillId="0" borderId="28" xfId="0" applyNumberFormat="1" applyFont="1" applyFill="1" applyBorder="1" applyAlignment="1">
      <alignment horizontal="right"/>
    </xf>
    <xf numFmtId="0" fontId="20" fillId="0" borderId="29" xfId="0" applyFont="1" applyBorder="1" applyAlignment="1">
      <alignment horizontal="left"/>
    </xf>
    <xf numFmtId="10" fontId="0" fillId="0" borderId="0" xfId="1" applyNumberFormat="1" applyFont="1"/>
    <xf numFmtId="0" fontId="27" fillId="0" borderId="25" xfId="0" applyFont="1" applyBorder="1" applyAlignment="1">
      <alignment horizontal="left"/>
    </xf>
    <xf numFmtId="10" fontId="5" fillId="0" borderId="32" xfId="0" applyNumberFormat="1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3" fontId="11" fillId="0" borderId="34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3" fontId="5" fillId="0" borderId="35" xfId="0" applyNumberFormat="1" applyFont="1" applyFill="1" applyBorder="1" applyAlignment="1">
      <alignment horizontal="center"/>
    </xf>
    <xf numFmtId="10" fontId="5" fillId="0" borderId="37" xfId="0" applyNumberFormat="1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4" fontId="3" fillId="0" borderId="39" xfId="0" applyNumberFormat="1" applyFont="1" applyBorder="1" applyAlignment="1">
      <alignment horizontal="center"/>
    </xf>
    <xf numFmtId="4" fontId="3" fillId="3" borderId="40" xfId="0" applyNumberFormat="1" applyFont="1" applyFill="1" applyBorder="1"/>
    <xf numFmtId="4" fontId="12" fillId="0" borderId="41" xfId="0" applyNumberFormat="1" applyFont="1" applyFill="1" applyBorder="1" applyAlignment="1">
      <alignment horizontal="right"/>
    </xf>
    <xf numFmtId="0" fontId="8" fillId="2" borderId="20" xfId="0" applyFont="1" applyFill="1" applyBorder="1" applyAlignment="1">
      <alignment horizontal="left"/>
    </xf>
    <xf numFmtId="0" fontId="8" fillId="3" borderId="22" xfId="0" applyFont="1" applyFill="1" applyBorder="1"/>
    <xf numFmtId="2" fontId="2" fillId="0" borderId="9" xfId="0" applyNumberFormat="1" applyFont="1" applyBorder="1"/>
    <xf numFmtId="2" fontId="2" fillId="4" borderId="9" xfId="0" applyNumberFormat="1" applyFont="1" applyFill="1" applyBorder="1" applyAlignment="1">
      <alignment horizontal="right"/>
    </xf>
    <xf numFmtId="0" fontId="8" fillId="0" borderId="33" xfId="0" applyFont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11" fillId="0" borderId="32" xfId="0" applyFont="1" applyFill="1" applyBorder="1" applyAlignment="1">
      <alignment horizontal="center"/>
    </xf>
    <xf numFmtId="164" fontId="3" fillId="0" borderId="3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3" fillId="0" borderId="32" xfId="0" applyNumberFormat="1" applyFont="1" applyFill="1" applyBorder="1" applyAlignment="1">
      <alignment horizontal="center"/>
    </xf>
    <xf numFmtId="0" fontId="8" fillId="3" borderId="38" xfId="0" applyFont="1" applyFill="1" applyBorder="1"/>
    <xf numFmtId="0" fontId="25" fillId="0" borderId="43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10" fontId="25" fillId="0" borderId="16" xfId="0" applyNumberFormat="1" applyFont="1" applyFill="1" applyBorder="1" applyAlignment="1">
      <alignment horizontal="right"/>
    </xf>
    <xf numFmtId="10" fontId="25" fillId="0" borderId="45" xfId="0" applyNumberFormat="1" applyFont="1" applyFill="1" applyBorder="1" applyAlignment="1">
      <alignment horizontal="right"/>
    </xf>
    <xf numFmtId="10" fontId="25" fillId="0" borderId="42" xfId="0" applyNumberFormat="1" applyFont="1" applyFill="1" applyBorder="1" applyAlignment="1">
      <alignment horizontal="right"/>
    </xf>
    <xf numFmtId="10" fontId="25" fillId="0" borderId="46" xfId="1" applyNumberFormat="1" applyFont="1" applyBorder="1" applyAlignment="1">
      <alignment horizontal="right"/>
    </xf>
    <xf numFmtId="0" fontId="20" fillId="0" borderId="47" xfId="0" applyFont="1" applyBorder="1" applyAlignment="1">
      <alignment horizontal="left"/>
    </xf>
    <xf numFmtId="0" fontId="26" fillId="0" borderId="48" xfId="0" applyFont="1" applyBorder="1" applyAlignment="1">
      <alignment horizontal="center"/>
    </xf>
    <xf numFmtId="4" fontId="24" fillId="0" borderId="49" xfId="0" applyNumberFormat="1" applyFont="1" applyFill="1" applyBorder="1" applyAlignment="1">
      <alignment horizontal="right"/>
    </xf>
    <xf numFmtId="4" fontId="24" fillId="0" borderId="50" xfId="0" applyNumberFormat="1" applyFont="1" applyFill="1" applyBorder="1" applyAlignment="1">
      <alignment horizontal="right"/>
    </xf>
    <xf numFmtId="4" fontId="24" fillId="0" borderId="51" xfId="0" applyNumberFormat="1" applyFont="1" applyFill="1" applyBorder="1" applyAlignment="1">
      <alignment horizontal="right"/>
    </xf>
    <xf numFmtId="4" fontId="24" fillId="0" borderId="52" xfId="0" applyNumberFormat="1" applyFont="1" applyFill="1" applyBorder="1" applyAlignment="1">
      <alignment horizontal="right"/>
    </xf>
    <xf numFmtId="4" fontId="24" fillId="0" borderId="53" xfId="0" applyNumberFormat="1" applyFont="1" applyFill="1" applyBorder="1" applyAlignment="1">
      <alignment horizontal="right"/>
    </xf>
    <xf numFmtId="4" fontId="5" fillId="2" borderId="37" xfId="0" applyNumberFormat="1" applyFont="1" applyFill="1" applyBorder="1" applyAlignment="1">
      <alignment horizontal="right"/>
    </xf>
    <xf numFmtId="0" fontId="19" fillId="2" borderId="54" xfId="0" applyFont="1" applyFill="1" applyBorder="1" applyAlignment="1"/>
    <xf numFmtId="0" fontId="19" fillId="2" borderId="55" xfId="0" applyFont="1" applyFill="1" applyBorder="1" applyAlignment="1"/>
    <xf numFmtId="0" fontId="19" fillId="2" borderId="56" xfId="0" applyFont="1" applyFill="1" applyBorder="1" applyAlignment="1"/>
    <xf numFmtId="0" fontId="12" fillId="0" borderId="47" xfId="0" applyFont="1" applyBorder="1"/>
    <xf numFmtId="0" fontId="8" fillId="0" borderId="59" xfId="0" applyFont="1" applyBorder="1" applyAlignment="1">
      <alignment horizontal="center"/>
    </xf>
    <xf numFmtId="0" fontId="0" fillId="0" borderId="7" xfId="0" applyBorder="1"/>
    <xf numFmtId="0" fontId="12" fillId="0" borderId="30" xfId="0" applyFont="1" applyBorder="1"/>
    <xf numFmtId="0" fontId="20" fillId="0" borderId="27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2" fontId="3" fillId="0" borderId="27" xfId="0" applyNumberFormat="1" applyFont="1" applyFill="1" applyBorder="1" applyAlignment="1">
      <alignment horizontal="center"/>
    </xf>
    <xf numFmtId="165" fontId="3" fillId="0" borderId="14" xfId="0" applyNumberFormat="1" applyFont="1" applyBorder="1" applyAlignment="1"/>
    <xf numFmtId="165" fontId="13" fillId="0" borderId="21" xfId="0" applyNumberFormat="1" applyFont="1" applyBorder="1" applyAlignment="1"/>
    <xf numFmtId="167" fontId="2" fillId="0" borderId="20" xfId="0" applyNumberFormat="1" applyFont="1" applyBorder="1" applyAlignment="1">
      <alignment horizontal="right"/>
    </xf>
    <xf numFmtId="2" fontId="2" fillId="0" borderId="27" xfId="0" applyNumberFormat="1" applyFont="1" applyBorder="1"/>
    <xf numFmtId="165" fontId="4" fillId="0" borderId="14" xfId="0" applyNumberFormat="1" applyFont="1" applyBorder="1"/>
    <xf numFmtId="167" fontId="2" fillId="4" borderId="30" xfId="0" applyNumberFormat="1" applyFont="1" applyFill="1" applyBorder="1"/>
    <xf numFmtId="2" fontId="2" fillId="4" borderId="27" xfId="0" applyNumberFormat="1" applyFont="1" applyFill="1" applyBorder="1" applyAlignment="1">
      <alignment horizontal="right"/>
    </xf>
    <xf numFmtId="10" fontId="4" fillId="4" borderId="15" xfId="0" applyNumberFormat="1" applyFont="1" applyFill="1" applyBorder="1"/>
    <xf numFmtId="10" fontId="4" fillId="4" borderId="21" xfId="0" applyNumberFormat="1" applyFont="1" applyFill="1" applyBorder="1"/>
    <xf numFmtId="10" fontId="5" fillId="0" borderId="21" xfId="0" applyNumberFormat="1" applyFont="1" applyFill="1" applyBorder="1" applyAlignment="1">
      <alignment horizontal="center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0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9" fillId="2" borderId="56" xfId="0" applyFont="1" applyFill="1" applyBorder="1" applyAlignment="1">
      <alignment horizontal="center"/>
    </xf>
    <xf numFmtId="0" fontId="19" fillId="2" borderId="55" xfId="0" applyFont="1" applyFill="1" applyBorder="1" applyAlignment="1">
      <alignment horizontal="center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0"/>
  <tableStyles count="0" defaultTableStyle="TableStyleMedium9" defaultPivotStyle="PivotStyleLight16"/>
  <colors>
    <mruColors>
      <color rgb="FFC5F0FF"/>
      <color rgb="FF79DCFF"/>
      <color rgb="FFCCFFCC"/>
      <color rgb="FF4FD1FF"/>
      <color rgb="FFCBF1DA"/>
      <color rgb="FFB6ECCC"/>
      <color rgb="FFB5EBCB"/>
      <color rgb="FFFBFECE"/>
      <color rgb="FFBCE29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Fatouch Weekly Unit Price - 2026</a:t>
            </a:r>
          </a:p>
        </c:rich>
      </c:tx>
      <c:layout>
        <c:manualLayout>
          <c:xMode val="edge"/>
          <c:yMode val="edge"/>
          <c:x val="0.41662261718015553"/>
          <c:y val="0.1961483837341235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30815109343936"/>
          <c:y val="0.26397393086288584"/>
          <c:w val="0.86542776895630957"/>
          <c:h val="0.59100197792944231"/>
        </c:manualLayout>
      </c:layout>
      <c:barChart>
        <c:barDir val="col"/>
        <c:grouping val="clustered"/>
        <c:ser>
          <c:idx val="0"/>
          <c:order val="0"/>
          <c:tx>
            <c:v>National Price</c:v>
          </c:tx>
          <c:spPr>
            <a:gradFill rotWithShape="0">
              <a:gsLst>
                <a:gs pos="0">
                  <a:srgbClr val="CCFFCC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F24-4048-85A7-D253FC0B78A5}"/>
              </c:ext>
            </c:extLst>
          </c:dPt>
          <c:dLbls>
            <c:dLbl>
              <c:idx val="0"/>
              <c:layout>
                <c:manualLayout>
                  <c:x val="0"/>
                  <c:y val="3.629738949114610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4-4048-85A7-D253FC0B78A5}"/>
                </c:ext>
              </c:extLst>
            </c:dLbl>
            <c:dLbl>
              <c:idx val="1"/>
              <c:layout>
                <c:manualLayout>
                  <c:x val="4.8837973586055269E-17"/>
                  <c:y val="4.011816733231938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4-4048-85A7-D253FC0B78A5}"/>
                </c:ext>
              </c:extLst>
            </c:dLbl>
            <c:dLbl>
              <c:idx val="2"/>
              <c:layout>
                <c:manualLayout>
                  <c:x val="0"/>
                  <c:y val="4.202855625290602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4-4048-85A7-D253FC0B78A5}"/>
                </c:ext>
              </c:extLst>
            </c:dLbl>
            <c:dLbl>
              <c:idx val="3"/>
              <c:layout>
                <c:manualLayout>
                  <c:x val="0"/>
                  <c:y val="3.438700057055989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4-4048-85A7-D253FC0B78A5}"/>
                </c:ext>
              </c:extLst>
            </c:dLbl>
            <c:dLbl>
              <c:idx val="4"/>
              <c:layout>
                <c:manualLayout>
                  <c:x val="0"/>
                  <c:y val="4.011816733231941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4-4048-85A7-D253FC0B78A5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Val val="1"/>
            </c:dLbl>
            <c:delete val="1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Report!$A$17:$A$18</c:f>
              <c:strCache>
                <c:ptCount val="2"/>
                <c:pt idx="0">
                  <c:v>26th Jan-17th Feb 2026</c:v>
                </c:pt>
                <c:pt idx="1">
                  <c:v>18/02/2026</c:v>
                </c:pt>
              </c:strCache>
            </c:strRef>
          </c:cat>
          <c:val>
            <c:numRef>
              <c:f>Report!$B$17:$B$18</c:f>
              <c:numCache>
                <c:formatCode>0.00</c:formatCode>
                <c:ptCount val="2"/>
                <c:pt idx="0">
                  <c:v>66903.462827428462</c:v>
                </c:pt>
                <c:pt idx="1">
                  <c:v>65679.086500047517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F24-4048-85A7-D253FC0B78A5}"/>
            </c:ext>
          </c:extLst>
        </c:ser>
        <c:ser>
          <c:idx val="4"/>
          <c:order val="1"/>
          <c:tx>
            <c:v>Beirut &amp; MT Lebanon Price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Report!$A$17:$A$18</c:f>
              <c:strCache>
                <c:ptCount val="2"/>
                <c:pt idx="0">
                  <c:v>26th Jan-17th Feb 2026</c:v>
                </c:pt>
                <c:pt idx="1">
                  <c:v>18/02/2026</c:v>
                </c:pt>
              </c:strCache>
            </c:strRef>
          </c:cat>
          <c:val>
            <c:numRef>
              <c:f>Report!#REF!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F24-4048-85A7-D253FC0B78A5}"/>
            </c:ext>
          </c:extLst>
        </c:ser>
        <c:axId val="56767616"/>
        <c:axId val="56769152"/>
      </c:barChart>
      <c:catAx>
        <c:axId val="56767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69152"/>
        <c:crosses val="autoZero"/>
        <c:auto val="1"/>
        <c:lblAlgn val="ctr"/>
        <c:lblOffset val="100"/>
        <c:tickLblSkip val="1"/>
        <c:tickMarkSkip val="1"/>
      </c:catAx>
      <c:valAx>
        <c:axId val="567691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LL</a:t>
                </a:r>
              </a:p>
            </c:rich>
          </c:tx>
          <c:layout>
            <c:manualLayout>
              <c:xMode val="edge"/>
              <c:yMode val="edge"/>
              <c:x val="3.0815064200890981E-2"/>
              <c:y val="0.43016759776537417"/>
            </c:manualLayout>
          </c:layout>
          <c:spPr>
            <a:noFill/>
            <a:ln w="25400">
              <a:noFill/>
            </a:ln>
          </c:spPr>
        </c:title>
        <c:numFmt formatCode="#,##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67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delete val="1"/>
      </c:legendEntry>
      <c:layout>
        <c:manualLayout>
          <c:xMode val="edge"/>
          <c:yMode val="edge"/>
          <c:x val="0.32696107530087326"/>
          <c:y val="0.94687615746707565"/>
          <c:w val="0.39021954423529231"/>
          <c:h val="4.469273743016992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5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4294967295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76201</xdr:rowOff>
    </xdr:from>
    <xdr:to>
      <xdr:col>0</xdr:col>
      <xdr:colOff>1352550</xdr:colOff>
      <xdr:row>5</xdr:row>
      <xdr:rowOff>123825</xdr:rowOff>
    </xdr:to>
    <xdr:pic>
      <xdr:nvPicPr>
        <xdr:cNvPr id="3" name="Picture 57" descr="Moet Logo_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76201"/>
          <a:ext cx="1352548" cy="1142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9523</xdr:colOff>
      <xdr:row>6</xdr:row>
      <xdr:rowOff>133350</xdr:rowOff>
    </xdr:to>
    <xdr:pic>
      <xdr:nvPicPr>
        <xdr:cNvPr id="3" name="Picture 57" descr="Moet Logo_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48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83918" cy="67362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3" name="Picture 2" descr="Moet Logo_En">
          <a:extLst xmlns:a="http://schemas.openxmlformats.org/drawingml/2006/main">
            <a:ext uri="{FF2B5EF4-FFF2-40B4-BE49-F238E27FC236}">
              <a16:creationId xmlns="" xmlns:a16="http://schemas.microsoft.com/office/drawing/2014/main" id="{3159BD2A-6CE9-4156-A1A6-4A5CEB1FC3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6" name="Picture 2" descr="Moet Logo_En">
          <a:extLst xmlns:a="http://schemas.openxmlformats.org/drawingml/2006/main">
            <a:ext uri="{FF2B5EF4-FFF2-40B4-BE49-F238E27FC236}">
              <a16:creationId xmlns="" xmlns:a16="http://schemas.microsoft.com/office/drawing/2014/main" id="{3159BD2A-6CE9-4156-A1A6-4A5CEB1FC3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0</xdr:rowOff>
    </xdr:from>
    <xdr:to>
      <xdr:col>1</xdr:col>
      <xdr:colOff>685453</xdr:colOff>
      <xdr:row>8</xdr:row>
      <xdr:rowOff>10045</xdr:rowOff>
    </xdr:to>
    <xdr:pic>
      <xdr:nvPicPr>
        <xdr:cNvPr id="2" name="Picture 57" descr="Moet Logo_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1504604</xdr:colOff>
      <xdr:row>7</xdr:row>
      <xdr:rowOff>38620</xdr:rowOff>
    </xdr:to>
    <xdr:pic>
      <xdr:nvPicPr>
        <xdr:cNvPr id="2" name="Picture 57" descr="Moet Logo_E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2:Q18"/>
  <sheetViews>
    <sheetView tabSelected="1" topLeftCell="A4" zoomScaleNormal="100" workbookViewId="0">
      <selection activeCell="Q9" sqref="Q9"/>
    </sheetView>
  </sheetViews>
  <sheetFormatPr defaultRowHeight="12.75"/>
  <cols>
    <col min="1" max="1" width="23.7109375" customWidth="1"/>
    <col min="2" max="2" width="9.5703125" customWidth="1"/>
    <col min="3" max="3" width="6.85546875" customWidth="1"/>
    <col min="4" max="5" width="6.5703125" customWidth="1"/>
    <col min="6" max="6" width="7.5703125" customWidth="1"/>
    <col min="7" max="8" width="6.42578125" customWidth="1"/>
    <col min="9" max="9" width="6.42578125" bestFit="1" customWidth="1"/>
    <col min="10" max="11" width="6.42578125" customWidth="1"/>
    <col min="12" max="12" width="7" customWidth="1"/>
    <col min="13" max="13" width="8.7109375" bestFit="1" customWidth="1"/>
    <col min="14" max="14" width="7.7109375" customWidth="1"/>
    <col min="15" max="15" width="6.28515625" customWidth="1"/>
    <col min="16" max="16" width="8.7109375" customWidth="1"/>
    <col min="17" max="17" width="8.5703125" customWidth="1"/>
  </cols>
  <sheetData>
    <row r="2" spans="1:17" ht="21.75" customHeight="1"/>
    <row r="4" spans="1:17" ht="26.25" customHeight="1"/>
    <row r="7" spans="1:17">
      <c r="A7" s="38" t="s">
        <v>31</v>
      </c>
    </row>
    <row r="8" spans="1:17">
      <c r="A8" s="38" t="s">
        <v>30</v>
      </c>
    </row>
    <row r="9" spans="1:17">
      <c r="A9" s="35"/>
      <c r="B9" s="36"/>
      <c r="C9" s="37"/>
      <c r="D9" s="37"/>
      <c r="E9" s="132" t="s">
        <v>36</v>
      </c>
      <c r="F9" s="132"/>
      <c r="G9" s="132"/>
      <c r="H9" s="132"/>
      <c r="I9" s="132"/>
      <c r="J9" s="132"/>
      <c r="K9" s="132"/>
      <c r="L9" s="132"/>
      <c r="M9" s="132"/>
      <c r="N9" s="132"/>
      <c r="O9" s="37"/>
      <c r="P9" s="37"/>
      <c r="Q9" s="36"/>
    </row>
    <row r="10" spans="1:17">
      <c r="A10" s="39">
        <v>1000</v>
      </c>
      <c r="B10" s="6"/>
      <c r="C10" s="15"/>
      <c r="D10" s="15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5"/>
      <c r="P10" s="15"/>
      <c r="Q10" s="6"/>
    </row>
    <row r="11" spans="1:17" ht="13.5" thickBot="1">
      <c r="A11" s="1"/>
      <c r="B11" s="6"/>
      <c r="C11" s="14" t="s">
        <v>14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6" t="s">
        <v>16</v>
      </c>
    </row>
    <row r="12" spans="1:17">
      <c r="A12" s="2"/>
      <c r="B12" s="49" t="s">
        <v>19</v>
      </c>
      <c r="C12" s="50">
        <v>50</v>
      </c>
      <c r="D12" s="50">
        <v>50</v>
      </c>
      <c r="E12" s="50">
        <v>15</v>
      </c>
      <c r="F12" s="50">
        <v>10</v>
      </c>
      <c r="G12" s="50">
        <v>50</v>
      </c>
      <c r="H12" s="50">
        <v>50</v>
      </c>
      <c r="I12" s="50">
        <v>30</v>
      </c>
      <c r="J12" s="50">
        <v>10</v>
      </c>
      <c r="K12" s="50">
        <v>20</v>
      </c>
      <c r="L12" s="50">
        <v>20</v>
      </c>
      <c r="M12" s="50">
        <v>15</v>
      </c>
      <c r="N12" s="50">
        <v>5</v>
      </c>
      <c r="O12" s="50">
        <v>5</v>
      </c>
      <c r="P12" s="51">
        <v>30</v>
      </c>
      <c r="Q12" s="53">
        <v>360</v>
      </c>
    </row>
    <row r="13" spans="1:17" ht="16.5" thickBot="1">
      <c r="A13" s="2"/>
      <c r="B13" s="11" t="s">
        <v>20</v>
      </c>
      <c r="C13" s="5" t="s">
        <v>0</v>
      </c>
      <c r="D13" s="5" t="s">
        <v>3</v>
      </c>
      <c r="E13" s="5" t="s">
        <v>2</v>
      </c>
      <c r="F13" s="5" t="s">
        <v>1</v>
      </c>
      <c r="G13" s="5" t="s">
        <v>10</v>
      </c>
      <c r="H13" s="5" t="s">
        <v>4</v>
      </c>
      <c r="I13" s="5" t="s">
        <v>7</v>
      </c>
      <c r="J13" s="5" t="s">
        <v>8</v>
      </c>
      <c r="K13" s="5" t="s">
        <v>6</v>
      </c>
      <c r="L13" s="5" t="s">
        <v>5</v>
      </c>
      <c r="M13" s="5" t="s">
        <v>9</v>
      </c>
      <c r="N13" s="5" t="s">
        <v>11</v>
      </c>
      <c r="O13" s="5" t="s">
        <v>12</v>
      </c>
      <c r="P13" s="12" t="s">
        <v>13</v>
      </c>
      <c r="Q13" s="15"/>
    </row>
    <row r="14" spans="1:17" ht="16.5" thickBot="1">
      <c r="A14" s="2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15"/>
    </row>
    <row r="15" spans="1:17">
      <c r="A15" s="61" t="s">
        <v>21</v>
      </c>
      <c r="B15" s="42" t="s">
        <v>17</v>
      </c>
      <c r="C15" s="43">
        <v>118999.88888888889</v>
      </c>
      <c r="D15" s="43">
        <v>121999.4</v>
      </c>
      <c r="E15" s="43">
        <v>66949.399999999994</v>
      </c>
      <c r="F15" s="43">
        <v>107035.5</v>
      </c>
      <c r="G15" s="43">
        <v>78932.7</v>
      </c>
      <c r="H15" s="43">
        <v>129888</v>
      </c>
      <c r="I15" s="43">
        <v>204163.33333333337</v>
      </c>
      <c r="J15" s="43">
        <v>189664</v>
      </c>
      <c r="K15" s="43">
        <v>128997.99999999999</v>
      </c>
      <c r="L15" s="43">
        <v>138497.79999999999</v>
      </c>
      <c r="M15" s="44">
        <v>17500000</v>
      </c>
      <c r="N15" s="44">
        <v>1200000</v>
      </c>
      <c r="O15" s="44">
        <v>70414.5</v>
      </c>
      <c r="P15" s="44">
        <v>65000</v>
      </c>
      <c r="Q15" s="45">
        <f>SUM(C15:P15)</f>
        <v>20120542.522222221</v>
      </c>
    </row>
    <row r="16" spans="1:17">
      <c r="A16" s="85" t="s">
        <v>22</v>
      </c>
      <c r="B16" s="62" t="s">
        <v>14</v>
      </c>
      <c r="C16" s="63">
        <f>C15*$C$12/$A$10</f>
        <v>5949.9944444444445</v>
      </c>
      <c r="D16" s="63">
        <f>D15*$D$12/$A$10</f>
        <v>6099.97</v>
      </c>
      <c r="E16" s="63">
        <f>E15*$E$12/$A$10</f>
        <v>1004.2409999999999</v>
      </c>
      <c r="F16" s="63">
        <f>F15*$F$12/300</f>
        <v>3567.85</v>
      </c>
      <c r="G16" s="63">
        <f>G15*$G$12/$A$10</f>
        <v>3946.6350000000002</v>
      </c>
      <c r="H16" s="63">
        <f>H15*$H$12/$A$10</f>
        <v>6494.4</v>
      </c>
      <c r="I16" s="63">
        <f>I15*$I$12/$A$10</f>
        <v>6124.9000000000005</v>
      </c>
      <c r="J16" s="63">
        <f>J15*$J$12/$A$10</f>
        <v>1896.64</v>
      </c>
      <c r="K16" s="63">
        <f>K15*$K$12/$A$10</f>
        <v>2579.9599999999996</v>
      </c>
      <c r="L16" s="63">
        <f>L15*$L$12/$A$10</f>
        <v>2769.9560000000001</v>
      </c>
      <c r="M16" s="63">
        <f>M15*$M$12/16000</f>
        <v>16406.25</v>
      </c>
      <c r="N16" s="63">
        <f>N15*$N$12/$A$10</f>
        <v>6000</v>
      </c>
      <c r="O16" s="63">
        <f>O15*$O$12/700</f>
        <v>502.96071428571429</v>
      </c>
      <c r="P16" s="63">
        <f>P15*$P$12/835</f>
        <v>2335.3293413173651</v>
      </c>
      <c r="Q16" s="66">
        <f>SUM(C16:P16)</f>
        <v>65679.086500047517</v>
      </c>
    </row>
    <row r="17" spans="1:17">
      <c r="A17" s="46" t="s">
        <v>44</v>
      </c>
      <c r="B17" s="64" t="s">
        <v>14</v>
      </c>
      <c r="C17" s="65">
        <v>0.10327335399397847</v>
      </c>
      <c r="D17" s="65">
        <v>0.10620668497127346</v>
      </c>
      <c r="E17" s="65">
        <v>1.595260663492061E-2</v>
      </c>
      <c r="F17" s="65">
        <v>6.0824014638486579E-2</v>
      </c>
      <c r="G17" s="65">
        <v>6.1489445115372923E-2</v>
      </c>
      <c r="H17" s="65">
        <v>8.6670700662488803E-2</v>
      </c>
      <c r="I17" s="65">
        <v>8.0275920802285974E-2</v>
      </c>
      <c r="J17" s="65">
        <v>2.8020884764333183E-2</v>
      </c>
      <c r="K17" s="65">
        <v>4.0374733770769534E-2</v>
      </c>
      <c r="L17" s="65">
        <v>3.9583800619773145E-2</v>
      </c>
      <c r="M17" s="65">
        <v>0.24522273297450178</v>
      </c>
      <c r="N17" s="65">
        <v>8.9681456630674936E-2</v>
      </c>
      <c r="O17" s="65">
        <v>7.517708247524596E-3</v>
      </c>
      <c r="P17" s="65">
        <v>3.4905956173615992E-2</v>
      </c>
      <c r="Q17" s="131">
        <v>1</v>
      </c>
    </row>
    <row r="18" spans="1:17" ht="13.5" thickBot="1">
      <c r="A18" s="86" t="s">
        <v>15</v>
      </c>
      <c r="B18" s="47" t="s">
        <v>42</v>
      </c>
      <c r="C18" s="48">
        <f>C16*C17</f>
        <v>614.47588252331639</v>
      </c>
      <c r="D18" s="48">
        <f t="shared" ref="D18:L18" si="0">D16*D17</f>
        <v>647.85759212421897</v>
      </c>
      <c r="E18" s="48">
        <f t="shared" si="0"/>
        <v>16.020261639659306</v>
      </c>
      <c r="F18" s="48">
        <f t="shared" si="0"/>
        <v>217.01096062792433</v>
      </c>
      <c r="G18" s="48">
        <f t="shared" si="0"/>
        <v>242.67639622290983</v>
      </c>
      <c r="H18" s="48">
        <f t="shared" si="0"/>
        <v>562.87419838246728</v>
      </c>
      <c r="I18" s="48">
        <f t="shared" si="0"/>
        <v>491.68198732192138</v>
      </c>
      <c r="J18" s="48">
        <f t="shared" si="0"/>
        <v>53.145530879424889</v>
      </c>
      <c r="K18" s="48">
        <f>K16*K17</f>
        <v>104.16519813923455</v>
      </c>
      <c r="L18" s="48">
        <f t="shared" si="0"/>
        <v>109.64538602954434</v>
      </c>
      <c r="M18" s="48">
        <f>M16*M17</f>
        <v>4023.1854628629198</v>
      </c>
      <c r="N18" s="48">
        <f t="shared" ref="N18:O18" si="1">N16*N17</f>
        <v>538.08873978404961</v>
      </c>
      <c r="O18" s="48">
        <f t="shared" si="1"/>
        <v>3.781111909966576</v>
      </c>
      <c r="P18" s="48">
        <f>P16*P17</f>
        <v>81.51690363898345</v>
      </c>
      <c r="Q18" s="67">
        <f>SUM(C18:P18)</f>
        <v>7706.125612086541</v>
      </c>
    </row>
  </sheetData>
  <mergeCells count="1">
    <mergeCell ref="E9:N10"/>
  </mergeCells>
  <phoneticPr fontId="3" type="noConversion"/>
  <pageMargins left="0.47244094488188981" right="0.35433070866141736" top="0.23622047244094491" bottom="0.23622047244094491" header="7.874015748031496E-2" footer="0.19685039370078741"/>
  <pageSetup paperSize="9" orientation="landscape" horizontalDpi="300" verticalDpi="300" r:id="rId1"/>
  <headerFooter alignWithMargins="0"/>
  <drawing r:id="rId2"/>
  <legacyDrawing r:id="rId3"/>
  <oleObjects>
    <oleObject progId="MSPhotoEd.3" shapeId="1025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G29"/>
  <sheetViews>
    <sheetView zoomScaleNormal="100" workbookViewId="0">
      <selection activeCell="C30" sqref="C30"/>
    </sheetView>
  </sheetViews>
  <sheetFormatPr defaultRowHeight="12.75"/>
  <cols>
    <col min="1" max="1" width="20.140625" style="19" customWidth="1"/>
    <col min="2" max="2" width="21.7109375" style="22" customWidth="1"/>
    <col min="3" max="3" width="21.7109375" style="3" customWidth="1"/>
    <col min="4" max="4" width="22" style="17" customWidth="1"/>
    <col min="5" max="5" width="18.42578125" style="27" customWidth="1"/>
    <col min="6" max="6" width="22.28515625" customWidth="1"/>
    <col min="7" max="7" width="14.140625" customWidth="1"/>
  </cols>
  <sheetData>
    <row r="1" spans="1:7">
      <c r="A1"/>
      <c r="B1"/>
      <c r="C1"/>
      <c r="D1"/>
      <c r="E1"/>
    </row>
    <row r="2" spans="1:7">
      <c r="A2"/>
      <c r="B2"/>
      <c r="C2"/>
      <c r="D2"/>
      <c r="E2"/>
    </row>
    <row r="3" spans="1:7" ht="17.25" customHeight="1">
      <c r="A3"/>
      <c r="B3"/>
      <c r="C3"/>
      <c r="D3"/>
      <c r="E3"/>
    </row>
    <row r="4" spans="1:7">
      <c r="A4"/>
      <c r="B4"/>
      <c r="C4"/>
      <c r="D4"/>
      <c r="E4"/>
    </row>
    <row r="5" spans="1:7">
      <c r="A5"/>
      <c r="B5"/>
      <c r="C5"/>
      <c r="D5"/>
      <c r="E5"/>
    </row>
    <row r="6" spans="1:7">
      <c r="A6"/>
      <c r="B6"/>
      <c r="C6"/>
      <c r="D6"/>
      <c r="E6"/>
    </row>
    <row r="7" spans="1:7">
      <c r="A7"/>
      <c r="B7"/>
      <c r="C7"/>
      <c r="D7"/>
      <c r="E7"/>
    </row>
    <row r="8" spans="1:7" ht="2.25" customHeight="1">
      <c r="A8"/>
      <c r="B8"/>
      <c r="C8"/>
      <c r="D8"/>
      <c r="E8"/>
    </row>
    <row r="9" spans="1:7">
      <c r="A9" s="38" t="s">
        <v>31</v>
      </c>
      <c r="B9"/>
      <c r="C9"/>
      <c r="D9"/>
      <c r="E9"/>
    </row>
    <row r="10" spans="1:7">
      <c r="A10" s="38" t="s">
        <v>30</v>
      </c>
      <c r="B10"/>
      <c r="C10"/>
      <c r="D10"/>
      <c r="E10"/>
    </row>
    <row r="11" spans="1:7">
      <c r="A11" s="38"/>
      <c r="B11"/>
      <c r="C11"/>
      <c r="D11"/>
      <c r="E11"/>
    </row>
    <row r="12" spans="1:7" s="34" customFormat="1" ht="21" customHeight="1" thickBot="1">
      <c r="A12" s="134" t="s">
        <v>37</v>
      </c>
      <c r="B12" s="134"/>
      <c r="C12" s="134"/>
      <c r="D12" s="134"/>
      <c r="E12" s="134"/>
      <c r="F12" s="134"/>
      <c r="G12" s="134"/>
    </row>
    <row r="13" spans="1:7" ht="14.25">
      <c r="A13" s="110"/>
      <c r="B13" s="111" t="s">
        <v>24</v>
      </c>
      <c r="C13" s="112" t="s">
        <v>33</v>
      </c>
      <c r="D13" s="135" t="s">
        <v>34</v>
      </c>
      <c r="E13" s="136"/>
      <c r="F13" s="137" t="s">
        <v>35</v>
      </c>
      <c r="G13" s="138"/>
    </row>
    <row r="14" spans="1:7">
      <c r="A14" s="113"/>
      <c r="C14" s="13"/>
      <c r="D14" s="114"/>
      <c r="E14" s="18"/>
      <c r="F14" s="6"/>
      <c r="G14" s="115"/>
    </row>
    <row r="15" spans="1:7">
      <c r="A15" s="116"/>
      <c r="B15" s="59" t="s">
        <v>17</v>
      </c>
      <c r="C15" s="117" t="s">
        <v>18</v>
      </c>
      <c r="D15" s="118" t="s">
        <v>23</v>
      </c>
      <c r="E15" s="58" t="s">
        <v>32</v>
      </c>
      <c r="F15" s="57" t="s">
        <v>23</v>
      </c>
      <c r="G15" s="119" t="s">
        <v>32</v>
      </c>
    </row>
    <row r="16" spans="1:7">
      <c r="A16" s="120" t="s">
        <v>14</v>
      </c>
      <c r="B16" s="40" t="s">
        <v>14</v>
      </c>
      <c r="C16" s="121" t="s">
        <v>14</v>
      </c>
      <c r="D16" s="122" t="s">
        <v>41</v>
      </c>
      <c r="E16" s="41"/>
      <c r="F16" s="122" t="s">
        <v>41</v>
      </c>
      <c r="G16" s="123"/>
    </row>
    <row r="17" spans="1:7">
      <c r="A17" s="124" t="s">
        <v>43</v>
      </c>
      <c r="B17" s="87">
        <v>66903.462827428462</v>
      </c>
      <c r="C17" s="125">
        <v>7832.4110195325138</v>
      </c>
      <c r="D17" s="126">
        <v>100</v>
      </c>
      <c r="E17" s="54"/>
      <c r="F17" s="126">
        <v>100</v>
      </c>
      <c r="G17" s="115"/>
    </row>
    <row r="18" spans="1:7">
      <c r="A18" s="127">
        <v>46071</v>
      </c>
      <c r="B18" s="88">
        <v>65679.086500047517</v>
      </c>
      <c r="C18" s="128">
        <v>7706.125612086541</v>
      </c>
      <c r="D18" s="129">
        <f>((C18*100/C$17)-100)/100</f>
        <v>-1.6123439785149428E-2</v>
      </c>
      <c r="E18" s="56">
        <f>((C18*100/C17)-100)/100</f>
        <v>-1.6123439785149428E-2</v>
      </c>
      <c r="F18" s="55">
        <f>((B18*100/B$17)-100)/100</f>
        <v>-1.8300642083939778E-2</v>
      </c>
      <c r="G18" s="130">
        <f>((B18*100/B17)-100)/100</f>
        <v>-1.8300642083939778E-2</v>
      </c>
    </row>
    <row r="19" spans="1:7">
      <c r="A19" s="22"/>
      <c r="B19" s="3"/>
      <c r="C19" s="17"/>
      <c r="D19" s="27"/>
      <c r="E19"/>
    </row>
    <row r="20" spans="1:7">
      <c r="A20" s="22"/>
      <c r="B20" s="3"/>
      <c r="C20" s="17"/>
      <c r="D20" s="27"/>
      <c r="E20"/>
    </row>
    <row r="21" spans="1:7">
      <c r="A21" s="22"/>
      <c r="B21" s="3"/>
      <c r="C21" s="17"/>
      <c r="D21" s="27"/>
      <c r="E21"/>
    </row>
    <row r="22" spans="1:7">
      <c r="A22" s="22"/>
      <c r="B22" s="3"/>
      <c r="C22" s="17"/>
      <c r="D22" s="27"/>
      <c r="E22"/>
    </row>
    <row r="23" spans="1:7">
      <c r="A23" s="22"/>
      <c r="B23" s="3"/>
      <c r="C23" s="17"/>
      <c r="D23" s="27"/>
      <c r="E23"/>
    </row>
    <row r="24" spans="1:7">
      <c r="A24" s="22"/>
      <c r="B24" s="3"/>
      <c r="C24" s="17"/>
      <c r="D24" s="27"/>
      <c r="E24"/>
    </row>
    <row r="25" spans="1:7">
      <c r="A25" s="22"/>
      <c r="B25" s="3"/>
      <c r="C25" s="17"/>
      <c r="D25" s="27"/>
      <c r="E25"/>
    </row>
    <row r="26" spans="1:7">
      <c r="A26" s="22"/>
      <c r="B26" s="3"/>
      <c r="C26" s="17"/>
      <c r="D26" s="27"/>
      <c r="E26"/>
    </row>
    <row r="27" spans="1:7">
      <c r="A27" s="22"/>
      <c r="B27" s="3"/>
      <c r="C27" s="17"/>
      <c r="D27" s="27"/>
      <c r="E27"/>
    </row>
    <row r="28" spans="1:7">
      <c r="A28" s="22"/>
      <c r="B28" s="3"/>
      <c r="C28" s="17"/>
      <c r="D28" s="27"/>
      <c r="E28"/>
    </row>
    <row r="29" spans="1:7">
      <c r="A29" s="22"/>
      <c r="B29" s="3"/>
      <c r="C29" s="17"/>
      <c r="D29" s="27"/>
      <c r="E29"/>
    </row>
  </sheetData>
  <mergeCells count="3">
    <mergeCell ref="A12:G12"/>
    <mergeCell ref="D13:E13"/>
    <mergeCell ref="F13:G13"/>
  </mergeCells>
  <phoneticPr fontId="3" type="noConversion"/>
  <printOptions horizontalCentered="1"/>
  <pageMargins left="0.43307086614173229" right="0.43307086614173229" top="0.74803149606299213" bottom="0.74803149606299213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AO19"/>
  <sheetViews>
    <sheetView topLeftCell="A7" zoomScaleNormal="100" workbookViewId="0">
      <selection activeCell="L23" sqref="L23"/>
    </sheetView>
  </sheetViews>
  <sheetFormatPr defaultRowHeight="12.75"/>
  <cols>
    <col min="1" max="1" width="12.28515625" style="1" customWidth="1"/>
    <col min="2" max="2" width="17.85546875" style="30" customWidth="1"/>
    <col min="3" max="3" width="7.140625" customWidth="1"/>
    <col min="4" max="4" width="7.28515625" customWidth="1"/>
    <col min="5" max="5" width="7.140625" customWidth="1"/>
    <col min="6" max="6" width="7" customWidth="1"/>
    <col min="7" max="9" width="7.5703125" bestFit="1" customWidth="1"/>
    <col min="10" max="10" width="8.28515625" bestFit="1" customWidth="1"/>
    <col min="11" max="11" width="6.85546875" customWidth="1"/>
    <col min="12" max="12" width="7" customWidth="1"/>
    <col min="13" max="13" width="8.7109375" bestFit="1" customWidth="1"/>
    <col min="14" max="14" width="6.85546875" customWidth="1"/>
    <col min="15" max="15" width="6.7109375" customWidth="1"/>
    <col min="16" max="16" width="7.5703125" customWidth="1"/>
    <col min="17" max="17" width="8" customWidth="1"/>
  </cols>
  <sheetData>
    <row r="1" spans="1:17">
      <c r="A1"/>
      <c r="B1"/>
    </row>
    <row r="2" spans="1:17">
      <c r="A2"/>
      <c r="B2"/>
    </row>
    <row r="3" spans="1:17">
      <c r="A3"/>
      <c r="B3"/>
    </row>
    <row r="4" spans="1:17">
      <c r="A4"/>
      <c r="B4"/>
    </row>
    <row r="5" spans="1:17">
      <c r="A5"/>
      <c r="B5"/>
    </row>
    <row r="6" spans="1:17" ht="8.25" customHeight="1">
      <c r="A6"/>
      <c r="B6"/>
    </row>
    <row r="7" spans="1:17" ht="15.75" customHeight="1">
      <c r="A7"/>
      <c r="B7"/>
    </row>
    <row r="8" spans="1:17" ht="4.5" customHeight="1">
      <c r="A8"/>
      <c r="B8"/>
    </row>
    <row r="9" spans="1:17">
      <c r="A9" s="38" t="s">
        <v>31</v>
      </c>
      <c r="B9"/>
    </row>
    <row r="10" spans="1:17">
      <c r="A10" s="38" t="s">
        <v>30</v>
      </c>
      <c r="B10"/>
    </row>
    <row r="11" spans="1:17" s="9" customFormat="1">
      <c r="A11" s="8"/>
      <c r="B11" s="28"/>
      <c r="C11" s="20"/>
      <c r="D11" s="20"/>
      <c r="E11" s="21" t="s">
        <v>14</v>
      </c>
      <c r="F11" s="21"/>
      <c r="G11" s="21"/>
      <c r="H11" s="21"/>
      <c r="I11" s="21"/>
      <c r="J11" s="21"/>
      <c r="K11" s="21"/>
      <c r="L11" s="21"/>
    </row>
    <row r="12" spans="1:17" ht="15.75">
      <c r="A12" s="133" t="s">
        <v>38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</row>
    <row r="13" spans="1:17" ht="15.75" thickBot="1">
      <c r="A13" s="1" t="s">
        <v>14</v>
      </c>
      <c r="B13" s="29"/>
      <c r="C13" s="14" t="s">
        <v>14</v>
      </c>
      <c r="D13" s="14"/>
      <c r="E13" s="14"/>
      <c r="F13" s="14"/>
      <c r="G13" s="14"/>
      <c r="H13" s="14"/>
      <c r="I13" s="14"/>
      <c r="J13" s="14"/>
      <c r="K13" s="14"/>
      <c r="L13" s="14"/>
      <c r="Q13" s="60" t="s">
        <v>16</v>
      </c>
    </row>
    <row r="14" spans="1:17" s="2" customFormat="1" ht="12.75" customHeight="1">
      <c r="B14" s="10"/>
      <c r="C14" s="139" t="s">
        <v>27</v>
      </c>
      <c r="D14" s="139"/>
      <c r="E14" s="139"/>
      <c r="F14" s="139"/>
      <c r="G14" s="139"/>
      <c r="H14" s="139"/>
      <c r="I14" s="139"/>
      <c r="J14" s="139"/>
      <c r="K14" s="139"/>
      <c r="L14" s="140"/>
      <c r="M14" s="50">
        <v>15</v>
      </c>
      <c r="N14" s="50">
        <v>5</v>
      </c>
      <c r="O14" s="50">
        <v>5</v>
      </c>
      <c r="P14" s="51">
        <v>30</v>
      </c>
    </row>
    <row r="15" spans="1:17" s="4" customFormat="1" ht="16.5" thickBot="1">
      <c r="A15" s="2"/>
      <c r="B15" s="52" t="s">
        <v>26</v>
      </c>
      <c r="C15" s="5" t="s">
        <v>0</v>
      </c>
      <c r="D15" s="5" t="s">
        <v>3</v>
      </c>
      <c r="E15" s="5" t="s">
        <v>2</v>
      </c>
      <c r="F15" s="5" t="s">
        <v>1</v>
      </c>
      <c r="G15" s="5" t="s">
        <v>10</v>
      </c>
      <c r="H15" s="5" t="s">
        <v>4</v>
      </c>
      <c r="I15" s="5" t="s">
        <v>7</v>
      </c>
      <c r="J15" s="5" t="s">
        <v>8</v>
      </c>
      <c r="K15" s="5" t="s">
        <v>6</v>
      </c>
      <c r="L15" s="12" t="s">
        <v>5</v>
      </c>
      <c r="M15" s="5" t="s">
        <v>9</v>
      </c>
      <c r="N15" s="5" t="s">
        <v>11</v>
      </c>
      <c r="O15" s="5" t="s">
        <v>12</v>
      </c>
      <c r="P15" s="12" t="s">
        <v>13</v>
      </c>
    </row>
    <row r="16" spans="1:17" ht="13.5" thickBot="1">
      <c r="A16" s="8" t="s">
        <v>14</v>
      </c>
      <c r="B16" s="33"/>
    </row>
    <row r="17" spans="1:41" s="7" customFormat="1" ht="12.95" customHeight="1">
      <c r="A17" s="72" t="s">
        <v>28</v>
      </c>
      <c r="B17" s="74" t="s">
        <v>43</v>
      </c>
      <c r="C17" s="68">
        <v>713.55123205152518</v>
      </c>
      <c r="D17" s="69">
        <v>754.66168969845592</v>
      </c>
      <c r="E17" s="69">
        <v>17.025971790123755</v>
      </c>
      <c r="F17" s="69">
        <v>247.51342556655709</v>
      </c>
      <c r="G17" s="69">
        <v>252.95877225771176</v>
      </c>
      <c r="H17" s="69">
        <v>502.56612474048768</v>
      </c>
      <c r="I17" s="69">
        <v>431.14086475156705</v>
      </c>
      <c r="J17" s="69">
        <v>52.530590769250104</v>
      </c>
      <c r="K17" s="69">
        <v>109.06061442157349</v>
      </c>
      <c r="L17" s="70">
        <v>104.82951528934107</v>
      </c>
      <c r="M17" s="84">
        <v>4023.1854628629198</v>
      </c>
      <c r="N17" s="69">
        <v>538.08873978404961</v>
      </c>
      <c r="O17" s="69">
        <v>3.781111909966576</v>
      </c>
      <c r="P17" s="70">
        <v>81.51690363898345</v>
      </c>
      <c r="Q17" s="71">
        <v>7832.4110195325138</v>
      </c>
    </row>
    <row r="18" spans="1:41" s="7" customFormat="1" ht="12.95" customHeight="1">
      <c r="A18" s="102" t="s">
        <v>29</v>
      </c>
      <c r="B18" s="103" t="s">
        <v>42</v>
      </c>
      <c r="C18" s="104">
        <v>614.47588252331639</v>
      </c>
      <c r="D18" s="105">
        <v>647.85759212421897</v>
      </c>
      <c r="E18" s="105">
        <v>16.020261639659306</v>
      </c>
      <c r="F18" s="105">
        <v>217.01096062792433</v>
      </c>
      <c r="G18" s="105">
        <v>242.67639622290983</v>
      </c>
      <c r="H18" s="105">
        <v>562.87419838246728</v>
      </c>
      <c r="I18" s="105">
        <v>491.68198732192138</v>
      </c>
      <c r="J18" s="105">
        <v>53.145530879424889</v>
      </c>
      <c r="K18" s="105">
        <v>104.16519813923455</v>
      </c>
      <c r="L18" s="106">
        <v>109.64538602954434</v>
      </c>
      <c r="M18" s="107">
        <v>4023.1854628629198</v>
      </c>
      <c r="N18" s="105">
        <v>538.08873978404961</v>
      </c>
      <c r="O18" s="105">
        <v>3.781111909966576</v>
      </c>
      <c r="P18" s="106">
        <v>81.51690363898345</v>
      </c>
      <c r="Q18" s="108">
        <v>7706.125612086541</v>
      </c>
    </row>
    <row r="19" spans="1:41" s="24" customFormat="1" ht="12.95" customHeight="1">
      <c r="A19" s="96" t="s">
        <v>25</v>
      </c>
      <c r="B19" s="97"/>
      <c r="C19" s="98">
        <f>((C18*100/$C$17)-100)/100</f>
        <v>-0.13884826355545357</v>
      </c>
      <c r="D19" s="98">
        <f>((D18*100/$D$17)-100)/100</f>
        <v>-0.14152579762848874</v>
      </c>
      <c r="E19" s="98">
        <f>((E18*100/$E$17)-100)/100</f>
        <v>-5.9069177540152534E-2</v>
      </c>
      <c r="F19" s="98">
        <f>((F18*100/$F$17)-100)/100</f>
        <v>-0.12323559770066111</v>
      </c>
      <c r="G19" s="98">
        <f>((G18*100/$G$17)-100)/100</f>
        <v>-4.0648426393872367E-2</v>
      </c>
      <c r="H19" s="98">
        <f>((H18*100/$H$17)-100)/100</f>
        <v>0.12000027593010003</v>
      </c>
      <c r="I19" s="98">
        <f>((I18*100/$I$17)-100)/100</f>
        <v>0.14042074764877482</v>
      </c>
      <c r="J19" s="98">
        <f>((J18*100/$J$17)-100)/100</f>
        <v>1.1706323899459222E-2</v>
      </c>
      <c r="K19" s="98">
        <f>((K18*100/$K$17)-100)/100</f>
        <v>-4.488711445743121E-2</v>
      </c>
      <c r="L19" s="99">
        <f>((L18*100/$L$17)-100)/100</f>
        <v>4.5940026784545583E-2</v>
      </c>
      <c r="M19" s="100">
        <f>((M18*100/$M$17)-100)/100</f>
        <v>0</v>
      </c>
      <c r="N19" s="98">
        <f>((N18*100/$N$17)-100)/100</f>
        <v>0</v>
      </c>
      <c r="O19" s="98">
        <f>((O18*100/$O$17)-100)/100</f>
        <v>-1.4210854715202004E-16</v>
      </c>
      <c r="P19" s="98">
        <f>((P18*100/$P$17)-100)/100</f>
        <v>0</v>
      </c>
      <c r="Q19" s="101">
        <f>((Q18*100/$Q$17)-100)/100</f>
        <v>-1.6123439785149428E-2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</sheetData>
  <sortState ref="D23:E36">
    <sortCondition ref="E23:E36"/>
  </sortState>
  <mergeCells count="2">
    <mergeCell ref="C14:L14"/>
    <mergeCell ref="A12:Q12"/>
  </mergeCells>
  <phoneticPr fontId="3" type="noConversion"/>
  <pageMargins left="0.35433070866141736" right="0.35433070866141736" top="0.11811023622047245" bottom="0.70866141732283472" header="0.31496062992125984" footer="0.51181102362204722"/>
  <pageSetup paperSize="9" orientation="landscape" horizontalDpi="300" verticalDpi="300" r:id="rId1"/>
  <headerFooter alignWithMargins="0">
    <oddFooter>&amp;L&amp;P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8:U45"/>
  <sheetViews>
    <sheetView workbookViewId="0">
      <selection activeCell="M33" sqref="M33"/>
    </sheetView>
  </sheetViews>
  <sheetFormatPr defaultRowHeight="12.75"/>
  <cols>
    <col min="1" max="1" width="25" style="1" customWidth="1"/>
    <col min="2" max="2" width="8" bestFit="1" customWidth="1"/>
    <col min="3" max="3" width="7.42578125" customWidth="1"/>
    <col min="4" max="4" width="7.28515625" customWidth="1"/>
    <col min="5" max="5" width="6.5703125" bestFit="1" customWidth="1"/>
    <col min="6" max="6" width="6.85546875" bestFit="1" customWidth="1"/>
    <col min="7" max="8" width="6.5703125" bestFit="1" customWidth="1"/>
    <col min="9" max="9" width="6.85546875" bestFit="1" customWidth="1"/>
    <col min="10" max="10" width="6.42578125" customWidth="1"/>
    <col min="11" max="11" width="7" bestFit="1" customWidth="1"/>
    <col min="12" max="12" width="6.7109375" customWidth="1"/>
    <col min="13" max="13" width="9" customWidth="1"/>
    <col min="14" max="14" width="7.7109375" customWidth="1"/>
    <col min="15" max="15" width="6" customWidth="1"/>
    <col min="16" max="16" width="9" customWidth="1"/>
    <col min="17" max="17" width="8.5703125" bestFit="1" customWidth="1"/>
    <col min="18" max="18" width="9.5703125" bestFit="1" customWidth="1"/>
  </cols>
  <sheetData>
    <row r="8" spans="1:17" ht="15" customHeight="1">
      <c r="A8" s="38" t="s">
        <v>31</v>
      </c>
    </row>
    <row r="9" spans="1:17">
      <c r="A9" s="38" t="s">
        <v>30</v>
      </c>
    </row>
    <row r="12" spans="1:17">
      <c r="B12" s="6"/>
      <c r="C12" s="15"/>
      <c r="D12" s="15"/>
      <c r="E12" s="133" t="s">
        <v>39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5"/>
      <c r="P12" s="15"/>
      <c r="Q12" s="6"/>
    </row>
    <row r="13" spans="1:17">
      <c r="A13" s="19">
        <v>1000</v>
      </c>
      <c r="B13" s="6"/>
      <c r="C13" s="15"/>
      <c r="D13" s="15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5"/>
      <c r="P13" s="15"/>
      <c r="Q13" s="6"/>
    </row>
    <row r="14" spans="1:17" ht="13.5" thickBot="1">
      <c r="B14" s="6"/>
      <c r="C14" s="14" t="s">
        <v>14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6" t="s">
        <v>16</v>
      </c>
    </row>
    <row r="15" spans="1:17">
      <c r="A15" s="2"/>
      <c r="B15" s="49" t="s">
        <v>19</v>
      </c>
      <c r="C15" s="50">
        <v>50</v>
      </c>
      <c r="D15" s="50">
        <v>50</v>
      </c>
      <c r="E15" s="50">
        <v>15</v>
      </c>
      <c r="F15" s="50">
        <v>10</v>
      </c>
      <c r="G15" s="50">
        <v>50</v>
      </c>
      <c r="H15" s="50">
        <v>50</v>
      </c>
      <c r="I15" s="50">
        <v>30</v>
      </c>
      <c r="J15" s="50">
        <v>10</v>
      </c>
      <c r="K15" s="50">
        <v>20</v>
      </c>
      <c r="L15" s="50">
        <v>20</v>
      </c>
      <c r="M15" s="50">
        <v>15</v>
      </c>
      <c r="N15" s="50">
        <v>5</v>
      </c>
      <c r="O15" s="50">
        <v>5</v>
      </c>
      <c r="P15" s="51">
        <v>30</v>
      </c>
      <c r="Q15" s="53">
        <v>360</v>
      </c>
    </row>
    <row r="16" spans="1:17" ht="16.5" thickBot="1">
      <c r="A16" s="2"/>
      <c r="B16" s="11" t="s">
        <v>20</v>
      </c>
      <c r="C16" s="5" t="s">
        <v>0</v>
      </c>
      <c r="D16" s="5" t="s">
        <v>3</v>
      </c>
      <c r="E16" s="5" t="s">
        <v>2</v>
      </c>
      <c r="F16" s="5" t="s">
        <v>1</v>
      </c>
      <c r="G16" s="5" t="s">
        <v>10</v>
      </c>
      <c r="H16" s="5" t="s">
        <v>4</v>
      </c>
      <c r="I16" s="5" t="s">
        <v>7</v>
      </c>
      <c r="J16" s="5" t="s">
        <v>8</v>
      </c>
      <c r="K16" s="5" t="s">
        <v>6</v>
      </c>
      <c r="L16" s="5" t="s">
        <v>5</v>
      </c>
      <c r="M16" s="5" t="s">
        <v>9</v>
      </c>
      <c r="N16" s="5" t="s">
        <v>11</v>
      </c>
      <c r="O16" s="5" t="s">
        <v>12</v>
      </c>
      <c r="P16" s="12" t="s">
        <v>13</v>
      </c>
      <c r="Q16" s="15"/>
    </row>
    <row r="17" spans="1:21" ht="16.5" thickBot="1">
      <c r="A17" s="2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5"/>
    </row>
    <row r="18" spans="1:21" s="7" customFormat="1">
      <c r="A18" s="89" t="s">
        <v>21</v>
      </c>
      <c r="B18" s="76" t="s">
        <v>17</v>
      </c>
      <c r="C18" s="77">
        <v>138186.9</v>
      </c>
      <c r="D18" s="77">
        <v>142111.9</v>
      </c>
      <c r="E18" s="77">
        <v>71152.308333333334</v>
      </c>
      <c r="F18" s="77">
        <v>122080.11607142858</v>
      </c>
      <c r="G18" s="77">
        <v>82277.136111111118</v>
      </c>
      <c r="H18" s="77">
        <v>115971.40000000001</v>
      </c>
      <c r="I18" s="77">
        <v>179024.56944444444</v>
      </c>
      <c r="J18" s="77">
        <v>187469.4222222222</v>
      </c>
      <c r="K18" s="77">
        <v>135060.47500000001</v>
      </c>
      <c r="L18" s="77">
        <v>132414.66666666666</v>
      </c>
      <c r="M18" s="78">
        <v>17500000</v>
      </c>
      <c r="N18" s="78">
        <v>1200000</v>
      </c>
      <c r="O18" s="44">
        <v>70414.5</v>
      </c>
      <c r="P18" s="78">
        <v>65000</v>
      </c>
      <c r="Q18" s="79">
        <f>SUM(C18:P18)</f>
        <v>20141163.393849205</v>
      </c>
      <c r="S18" s="4"/>
      <c r="U18"/>
    </row>
    <row r="19" spans="1:21" s="93" customFormat="1">
      <c r="A19" s="90" t="s">
        <v>22</v>
      </c>
      <c r="B19" s="91" t="s">
        <v>14</v>
      </c>
      <c r="C19" s="92">
        <f>C18*$C$15/$A$13</f>
        <v>6909.3450000000003</v>
      </c>
      <c r="D19" s="92">
        <f>D18*$D$15/$A$13</f>
        <v>7105.5950000000003</v>
      </c>
      <c r="E19" s="92">
        <f>E18*$E$15/$A$13</f>
        <v>1067.284625</v>
      </c>
      <c r="F19" s="92">
        <f>F18*$F$15/300</f>
        <v>4069.3372023809529</v>
      </c>
      <c r="G19" s="92">
        <f>G18*$G$15/$A$13</f>
        <v>4113.8568055555561</v>
      </c>
      <c r="H19" s="92">
        <f>H18*$H$15/$A$13</f>
        <v>5798.57</v>
      </c>
      <c r="I19" s="92">
        <f>I18*$I$15/$A$13</f>
        <v>5370.7370833333334</v>
      </c>
      <c r="J19" s="92">
        <f>J18*$J$15/$A$13</f>
        <v>1874.6942222222219</v>
      </c>
      <c r="K19" s="92">
        <f>K18*$K$15/$A$13</f>
        <v>2701.2094999999999</v>
      </c>
      <c r="L19" s="92">
        <f>L18*$L$15/$A$13</f>
        <v>2648.2933333333331</v>
      </c>
      <c r="M19" s="92">
        <f>M18*$M$15/16000</f>
        <v>16406.25</v>
      </c>
      <c r="N19" s="92">
        <f>N18*$N$15/$A$13</f>
        <v>6000</v>
      </c>
      <c r="O19" s="92">
        <f>O18*$O$15/700</f>
        <v>502.96071428571429</v>
      </c>
      <c r="P19" s="63">
        <f>P18*$P$15/835</f>
        <v>2335.3293413173651</v>
      </c>
      <c r="Q19" s="109">
        <f>SUM(C19:P19)</f>
        <v>66903.462827428462</v>
      </c>
      <c r="R19" s="7"/>
      <c r="S19" s="4"/>
      <c r="U19"/>
    </row>
    <row r="20" spans="1:21">
      <c r="A20" s="46" t="s">
        <v>40</v>
      </c>
      <c r="B20" s="94" t="s">
        <v>14</v>
      </c>
      <c r="C20" s="75">
        <v>0.10327335399397847</v>
      </c>
      <c r="D20" s="75">
        <v>0.10620668497127346</v>
      </c>
      <c r="E20" s="75">
        <v>1.595260663492061E-2</v>
      </c>
      <c r="F20" s="75">
        <v>6.0824014638486579E-2</v>
      </c>
      <c r="G20" s="75">
        <v>6.1489445115372923E-2</v>
      </c>
      <c r="H20" s="75">
        <v>8.6670700662488803E-2</v>
      </c>
      <c r="I20" s="75">
        <v>8.0275920802285974E-2</v>
      </c>
      <c r="J20" s="75">
        <v>2.8020884764333183E-2</v>
      </c>
      <c r="K20" s="75">
        <v>4.0374733770769534E-2</v>
      </c>
      <c r="L20" s="75">
        <v>3.9583800619773145E-2</v>
      </c>
      <c r="M20" s="75">
        <v>0.24522273297450178</v>
      </c>
      <c r="N20" s="75">
        <v>8.9681456630674936E-2</v>
      </c>
      <c r="O20" s="75">
        <v>7.517708247524596E-3</v>
      </c>
      <c r="P20" s="75">
        <v>3.4905956173615992E-2</v>
      </c>
      <c r="Q20" s="80">
        <v>1</v>
      </c>
      <c r="R20" s="7"/>
      <c r="S20" s="4"/>
      <c r="T20" s="93"/>
    </row>
    <row r="21" spans="1:21" ht="13.5" thickBot="1">
      <c r="A21" s="95" t="s">
        <v>15</v>
      </c>
      <c r="B21" s="81"/>
      <c r="C21" s="82">
        <f>C19*C20</f>
        <v>713.55123205152518</v>
      </c>
      <c r="D21" s="82">
        <f>D19*D20</f>
        <v>754.66168969845592</v>
      </c>
      <c r="E21" s="82">
        <f>E19*E20</f>
        <v>17.025971790123755</v>
      </c>
      <c r="F21" s="82">
        <f t="shared" ref="F21:O21" si="0">F19*F20</f>
        <v>247.51342556655709</v>
      </c>
      <c r="G21" s="82">
        <f t="shared" si="0"/>
        <v>252.95877225771176</v>
      </c>
      <c r="H21" s="82">
        <f t="shared" si="0"/>
        <v>502.56612474048768</v>
      </c>
      <c r="I21" s="82">
        <f t="shared" si="0"/>
        <v>431.14086475156705</v>
      </c>
      <c r="J21" s="82">
        <f t="shared" si="0"/>
        <v>52.530590769250104</v>
      </c>
      <c r="K21" s="82">
        <f t="shared" si="0"/>
        <v>109.06061442157349</v>
      </c>
      <c r="L21" s="82">
        <f t="shared" si="0"/>
        <v>104.82951528934107</v>
      </c>
      <c r="M21" s="82">
        <f t="shared" si="0"/>
        <v>4023.1854628629198</v>
      </c>
      <c r="N21" s="82">
        <f t="shared" si="0"/>
        <v>538.08873978404961</v>
      </c>
      <c r="O21" s="82">
        <f t="shared" si="0"/>
        <v>3.781111909966576</v>
      </c>
      <c r="P21" s="82">
        <f>P19*P20</f>
        <v>81.51690363898345</v>
      </c>
      <c r="Q21" s="83">
        <f>SUM(C21:P21)</f>
        <v>7832.4110195325138</v>
      </c>
      <c r="R21" s="7"/>
      <c r="S21" s="4"/>
      <c r="T21" s="93"/>
    </row>
    <row r="25" spans="1:21">
      <c r="R25" s="4"/>
      <c r="S25" s="4"/>
    </row>
    <row r="26" spans="1:21">
      <c r="R26" s="4"/>
      <c r="S26" s="4"/>
    </row>
    <row r="27" spans="1:21">
      <c r="Q27" s="73"/>
      <c r="R27" s="4"/>
      <c r="S27" s="4"/>
    </row>
    <row r="28" spans="1:21">
      <c r="R28" s="4"/>
      <c r="S28" s="4"/>
    </row>
    <row r="29" spans="1:21">
      <c r="R29" s="4"/>
      <c r="S29" s="4"/>
    </row>
    <row r="30" spans="1:21" ht="15">
      <c r="D30" s="31"/>
      <c r="E30" s="4"/>
      <c r="R30" s="4"/>
      <c r="S30" s="4"/>
    </row>
    <row r="31" spans="1:21" ht="15">
      <c r="D31" s="31"/>
      <c r="E31" s="4"/>
      <c r="R31" s="4"/>
      <c r="S31" s="4"/>
    </row>
    <row r="32" spans="1:21">
      <c r="E32" s="4"/>
      <c r="R32" s="4"/>
      <c r="S32" s="4"/>
    </row>
    <row r="33" spans="5:19">
      <c r="E33" s="4"/>
      <c r="R33" s="4"/>
      <c r="S33" s="4"/>
    </row>
    <row r="34" spans="5:19">
      <c r="E34" s="4"/>
      <c r="R34" s="4"/>
      <c r="S34" s="4"/>
    </row>
    <row r="35" spans="5:19">
      <c r="E35" s="4"/>
      <c r="R35" s="4"/>
      <c r="S35" s="4"/>
    </row>
    <row r="36" spans="5:19">
      <c r="E36" s="4"/>
      <c r="R36" s="4"/>
      <c r="S36" s="4"/>
    </row>
    <row r="37" spans="5:19">
      <c r="R37" s="4"/>
      <c r="S37" s="4"/>
    </row>
    <row r="38" spans="5:19">
      <c r="R38" s="4"/>
      <c r="S38" s="4"/>
    </row>
    <row r="39" spans="5:19">
      <c r="R39" s="4"/>
      <c r="S39" s="4"/>
    </row>
    <row r="40" spans="5:19" ht="15">
      <c r="R40" s="32"/>
    </row>
    <row r="41" spans="5:19" ht="15">
      <c r="R41" s="32"/>
    </row>
    <row r="42" spans="5:19" ht="15">
      <c r="R42" s="32"/>
    </row>
    <row r="43" spans="5:19" ht="15">
      <c r="R43" s="32"/>
    </row>
    <row r="44" spans="5:19" ht="15">
      <c r="R44" s="32"/>
    </row>
    <row r="45" spans="5:19" ht="15">
      <c r="R45" s="32"/>
    </row>
  </sheetData>
  <mergeCells count="1">
    <mergeCell ref="E12:N13"/>
  </mergeCells>
  <phoneticPr fontId="3" type="noConversion"/>
  <pageMargins left="0.35433070866141736" right="0.35433070866141736" top="0.11811023622047245" bottom="0.70866141732283472" header="0.3149606299212598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Weekly National</vt:lpstr>
      <vt:lpstr>Report</vt:lpstr>
      <vt:lpstr>Changes</vt:lpstr>
      <vt:lpstr>Base prices</vt:lpstr>
      <vt:lpstr>Unit Price</vt:lpstr>
      <vt:lpstr>Changes!Print_Titles</vt:lpstr>
    </vt:vector>
  </TitlesOfParts>
  <Company>moet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Fatouch Price Indwx</dc:title>
  <dc:subject>2008</dc:subject>
  <dc:creator>rawad</dc:creator>
  <cp:lastModifiedBy>rawad</cp:lastModifiedBy>
  <cp:lastPrinted>2026-02-20T08:33:33Z</cp:lastPrinted>
  <dcterms:created xsi:type="dcterms:W3CDTF">2003-10-25T09:26:21Z</dcterms:created>
  <dcterms:modified xsi:type="dcterms:W3CDTF">2026-02-20T09:01:46Z</dcterms:modified>
</cp:coreProperties>
</file>